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Senior Buyer Bids\Joann\Bids\BIDS\Elec Dist - OH Electric Maint Crew\1831P (ReAdvertised)\1 Bid Package\"/>
    </mc:Choice>
  </mc:AlternateContent>
  <bookViews>
    <workbookView xWindow="480" yWindow="15" windowWidth="11355" windowHeight="8955"/>
  </bookViews>
  <sheets>
    <sheet name="Sheet1" sheetId="2" r:id="rId1"/>
  </sheets>
  <definedNames>
    <definedName name="_xlnm.Print_Area" localSheetId="0">Sheet1!$A$1:$J$463</definedName>
  </definedNames>
  <calcPr calcId="162913"/>
</workbook>
</file>

<file path=xl/calcChain.xml><?xml version="1.0" encoding="utf-8"?>
<calcChain xmlns="http://schemas.openxmlformats.org/spreadsheetml/2006/main">
  <c r="C404" i="2" l="1"/>
  <c r="B405" i="2"/>
  <c r="J397" i="2" l="1"/>
  <c r="J387" i="2"/>
  <c r="J386" i="2"/>
  <c r="J385" i="2"/>
  <c r="J384" i="2"/>
  <c r="J383" i="2"/>
  <c r="J382" i="2"/>
  <c r="H145" i="2" l="1"/>
  <c r="I146" i="2"/>
  <c r="C212" i="2" l="1"/>
  <c r="C213" i="2" s="1"/>
  <c r="C214" i="2" s="1"/>
  <c r="B212" i="2"/>
  <c r="B213" i="2" s="1"/>
  <c r="B214" i="2" s="1"/>
  <c r="H435" i="2"/>
  <c r="I452" i="2" l="1"/>
  <c r="H437" i="2"/>
  <c r="H436" i="2"/>
  <c r="H439" i="2"/>
  <c r="H438" i="2"/>
  <c r="H434" i="2"/>
  <c r="H433" i="2"/>
  <c r="H432" i="2"/>
  <c r="H431" i="2"/>
  <c r="H430" i="2"/>
  <c r="H429" i="2"/>
  <c r="H428" i="2"/>
  <c r="H427" i="2"/>
  <c r="H413" i="2"/>
  <c r="H414" i="2"/>
  <c r="H415" i="2"/>
  <c r="H416" i="2"/>
  <c r="H417" i="2"/>
  <c r="H418" i="2"/>
  <c r="H419" i="2"/>
  <c r="H420" i="2"/>
  <c r="H421" i="2"/>
  <c r="H422" i="2"/>
  <c r="H412" i="2"/>
  <c r="H440" i="2" l="1"/>
  <c r="C458" i="2" s="1"/>
  <c r="I406" i="2"/>
  <c r="I404" i="2" l="1"/>
  <c r="H147" i="2"/>
  <c r="I148" i="2"/>
  <c r="I149" i="2"/>
  <c r="H405" i="2" l="1"/>
  <c r="H406" i="2"/>
  <c r="B146" i="2"/>
  <c r="H146" i="2" s="1"/>
  <c r="B77" i="2"/>
  <c r="B74" i="2"/>
  <c r="B73" i="2"/>
  <c r="B71" i="2"/>
  <c r="B69" i="2"/>
  <c r="I398" i="2" l="1"/>
  <c r="I397" i="2"/>
  <c r="J311" i="2" l="1"/>
  <c r="I311" i="2"/>
  <c r="H311" i="2"/>
  <c r="I320" i="2"/>
  <c r="H320" i="2"/>
  <c r="I340" i="2"/>
  <c r="I339" i="2"/>
  <c r="I338" i="2"/>
  <c r="I337" i="2"/>
  <c r="I336" i="2"/>
  <c r="I335" i="2"/>
  <c r="I334" i="2"/>
  <c r="I333" i="2"/>
  <c r="I332" i="2"/>
  <c r="H340" i="2"/>
  <c r="H339" i="2"/>
  <c r="H338" i="2"/>
  <c r="H337" i="2"/>
  <c r="H336" i="2"/>
  <c r="H335" i="2"/>
  <c r="H334" i="2"/>
  <c r="H333" i="2"/>
  <c r="H332" i="2"/>
  <c r="H318" i="2"/>
  <c r="H319" i="2"/>
  <c r="H321" i="2"/>
  <c r="H322" i="2"/>
  <c r="H323" i="2"/>
  <c r="H324" i="2"/>
  <c r="H325" i="2"/>
  <c r="H326" i="2"/>
  <c r="H330" i="2"/>
  <c r="H331" i="2"/>
  <c r="I318" i="2"/>
  <c r="I319" i="2"/>
  <c r="I321" i="2"/>
  <c r="I322" i="2"/>
  <c r="I323" i="2"/>
  <c r="I324" i="2"/>
  <c r="I325" i="2"/>
  <c r="I326" i="2"/>
  <c r="I330" i="2"/>
  <c r="I331" i="2"/>
  <c r="H5" i="2"/>
  <c r="H6" i="2"/>
  <c r="H7" i="2"/>
  <c r="H8" i="2"/>
  <c r="H9" i="2"/>
  <c r="H10" i="2"/>
  <c r="H11" i="2"/>
  <c r="B12" i="2"/>
  <c r="H12" i="2" s="1"/>
  <c r="I4" i="2"/>
  <c r="C5" i="2"/>
  <c r="I5" i="2" s="1"/>
  <c r="I6" i="2"/>
  <c r="I7" i="2"/>
  <c r="I8" i="2"/>
  <c r="I9" i="2"/>
  <c r="I10" i="2"/>
  <c r="C11" i="2"/>
  <c r="I11" i="2" s="1"/>
  <c r="C12" i="2"/>
  <c r="I12" i="2" s="1"/>
  <c r="J5" i="2"/>
  <c r="J6" i="2"/>
  <c r="J7" i="2"/>
  <c r="J8" i="2"/>
  <c r="J9" i="2"/>
  <c r="J10" i="2"/>
  <c r="J11" i="2"/>
  <c r="J12" i="2"/>
  <c r="H19" i="2"/>
  <c r="H20" i="2"/>
  <c r="H21" i="2"/>
  <c r="H22" i="2"/>
  <c r="H23" i="2"/>
  <c r="H24" i="2"/>
  <c r="H25" i="2"/>
  <c r="H26" i="2"/>
  <c r="I19" i="2"/>
  <c r="I20" i="2"/>
  <c r="I21" i="2"/>
  <c r="I22" i="2"/>
  <c r="I23" i="2"/>
  <c r="I24" i="2"/>
  <c r="I25" i="2"/>
  <c r="I26" i="2"/>
  <c r="J19" i="2"/>
  <c r="J20" i="2"/>
  <c r="J21" i="2"/>
  <c r="J22" i="2"/>
  <c r="J23" i="2"/>
  <c r="J24" i="2"/>
  <c r="J25" i="2"/>
  <c r="J26" i="2"/>
  <c r="H33" i="2"/>
  <c r="H34" i="2"/>
  <c r="H35" i="2"/>
  <c r="H36" i="2"/>
  <c r="H37" i="2"/>
  <c r="H38" i="2"/>
  <c r="H39" i="2"/>
  <c r="H40" i="2"/>
  <c r="H41" i="2"/>
  <c r="H42" i="2"/>
  <c r="H43" i="2"/>
  <c r="B44" i="2"/>
  <c r="H44" i="2" s="1"/>
  <c r="H45" i="2"/>
  <c r="H46" i="2"/>
  <c r="H47" i="2"/>
  <c r="H51" i="2"/>
  <c r="H52" i="2"/>
  <c r="H53" i="2"/>
  <c r="H54" i="2"/>
  <c r="H55" i="2"/>
  <c r="H56" i="2"/>
  <c r="H57" i="2"/>
  <c r="H58" i="2"/>
  <c r="H59" i="2"/>
  <c r="H60" i="2"/>
  <c r="H61" i="2"/>
  <c r="H62" i="2"/>
  <c r="H63" i="2"/>
  <c r="H64" i="2"/>
  <c r="H65" i="2"/>
  <c r="H66" i="2"/>
  <c r="H67" i="2"/>
  <c r="H68" i="2"/>
  <c r="H69" i="2"/>
  <c r="H70" i="2"/>
  <c r="H71" i="2"/>
  <c r="H72" i="2"/>
  <c r="H73" i="2"/>
  <c r="H74" i="2"/>
  <c r="H75" i="2"/>
  <c r="H76" i="2"/>
  <c r="H77" i="2"/>
  <c r="B78" i="2"/>
  <c r="H78" i="2" s="1"/>
  <c r="B79" i="2"/>
  <c r="H79" i="2" s="1"/>
  <c r="B80" i="2"/>
  <c r="H80" i="2" s="1"/>
  <c r="B81" i="2"/>
  <c r="H81" i="2" s="1"/>
  <c r="B82" i="2"/>
  <c r="H82" i="2" s="1"/>
  <c r="B83" i="2"/>
  <c r="H83" i="2" s="1"/>
  <c r="H84" i="2"/>
  <c r="B85" i="2"/>
  <c r="H85" i="2" s="1"/>
  <c r="B86" i="2"/>
  <c r="H86" i="2" s="1"/>
  <c r="H87" i="2"/>
  <c r="H88" i="2"/>
  <c r="H89" i="2"/>
  <c r="H90" i="2"/>
  <c r="H91" i="2"/>
  <c r="H92" i="2"/>
  <c r="H93" i="2"/>
  <c r="H94" i="2"/>
  <c r="H98" i="2"/>
  <c r="H99" i="2"/>
  <c r="H100" i="2"/>
  <c r="H101" i="2"/>
  <c r="H102" i="2"/>
  <c r="H103" i="2"/>
  <c r="H104" i="2"/>
  <c r="H105" i="2"/>
  <c r="H106" i="2"/>
  <c r="I33" i="2"/>
  <c r="I34" i="2"/>
  <c r="I35" i="2"/>
  <c r="I36" i="2"/>
  <c r="I37" i="2"/>
  <c r="I38" i="2"/>
  <c r="I39" i="2"/>
  <c r="I40" i="2"/>
  <c r="I41" i="2"/>
  <c r="I42" i="2"/>
  <c r="I43" i="2"/>
  <c r="C44" i="2"/>
  <c r="I44" i="2" s="1"/>
  <c r="I45" i="2"/>
  <c r="I46" i="2"/>
  <c r="I47" i="2"/>
  <c r="I51" i="2"/>
  <c r="I52" i="2"/>
  <c r="I53" i="2"/>
  <c r="I54" i="2"/>
  <c r="I55" i="2"/>
  <c r="I56" i="2"/>
  <c r="I57" i="2"/>
  <c r="I58" i="2"/>
  <c r="I59" i="2"/>
  <c r="I60" i="2"/>
  <c r="I61" i="2"/>
  <c r="I62" i="2"/>
  <c r="I63" i="2"/>
  <c r="I64" i="2"/>
  <c r="I65" i="2"/>
  <c r="I66" i="2"/>
  <c r="I67" i="2"/>
  <c r="I68" i="2"/>
  <c r="C69" i="2"/>
  <c r="I69" i="2" s="1"/>
  <c r="I70" i="2"/>
  <c r="C71" i="2"/>
  <c r="I71" i="2" s="1"/>
  <c r="I72" i="2"/>
  <c r="C73" i="2"/>
  <c r="I73" i="2" s="1"/>
  <c r="C74" i="2"/>
  <c r="I74" i="2" s="1"/>
  <c r="I75" i="2"/>
  <c r="I76" i="2"/>
  <c r="C77" i="2"/>
  <c r="I77" i="2" s="1"/>
  <c r="I78" i="2"/>
  <c r="C79" i="2"/>
  <c r="I79" i="2" s="1"/>
  <c r="I80" i="2"/>
  <c r="C81" i="2"/>
  <c r="I81" i="2" s="1"/>
  <c r="C82" i="2"/>
  <c r="I82" i="2" s="1"/>
  <c r="C83" i="2"/>
  <c r="I83" i="2" s="1"/>
  <c r="I84" i="2"/>
  <c r="I85" i="2"/>
  <c r="C86" i="2"/>
  <c r="I86" i="2" s="1"/>
  <c r="I87" i="2"/>
  <c r="I88" i="2"/>
  <c r="I89" i="2"/>
  <c r="I90" i="2"/>
  <c r="I91" i="2"/>
  <c r="I92" i="2"/>
  <c r="I93" i="2"/>
  <c r="I94" i="2"/>
  <c r="I98" i="2"/>
  <c r="I99" i="2"/>
  <c r="I100" i="2"/>
  <c r="I101" i="2"/>
  <c r="I102" i="2"/>
  <c r="I103" i="2"/>
  <c r="I104" i="2"/>
  <c r="I105" i="2"/>
  <c r="I106" i="2"/>
  <c r="J33" i="2"/>
  <c r="J34" i="2"/>
  <c r="J35" i="2"/>
  <c r="J36" i="2"/>
  <c r="J37" i="2"/>
  <c r="J38" i="2"/>
  <c r="D39" i="2"/>
  <c r="J39" i="2" s="1"/>
  <c r="J40" i="2"/>
  <c r="J41" i="2"/>
  <c r="J42" i="2"/>
  <c r="J43" i="2"/>
  <c r="J44" i="2"/>
  <c r="J45" i="2"/>
  <c r="J46" i="2"/>
  <c r="J47" i="2"/>
  <c r="J51" i="2"/>
  <c r="J52" i="2"/>
  <c r="J53" i="2"/>
  <c r="J54" i="2"/>
  <c r="J55" i="2"/>
  <c r="J56" i="2"/>
  <c r="J57" i="2"/>
  <c r="J58" i="2"/>
  <c r="J59" i="2"/>
  <c r="J60" i="2"/>
  <c r="J61" i="2"/>
  <c r="J62" i="2"/>
  <c r="J63" i="2"/>
  <c r="J64" i="2"/>
  <c r="J65" i="2"/>
  <c r="J66" i="2"/>
  <c r="J67" i="2"/>
  <c r="J68" i="2"/>
  <c r="J69" i="2"/>
  <c r="J70" i="2"/>
  <c r="J71" i="2"/>
  <c r="J72" i="2"/>
  <c r="J73" i="2"/>
  <c r="J74" i="2"/>
  <c r="J75" i="2"/>
  <c r="J76" i="2"/>
  <c r="J77" i="2"/>
  <c r="D78" i="2"/>
  <c r="J78" i="2" s="1"/>
  <c r="J79" i="2"/>
  <c r="J80" i="2"/>
  <c r="J81" i="2"/>
  <c r="J82" i="2"/>
  <c r="J83" i="2"/>
  <c r="J84" i="2"/>
  <c r="J85" i="2"/>
  <c r="J86" i="2"/>
  <c r="J87" i="2"/>
  <c r="J88" i="2"/>
  <c r="J89" i="2"/>
  <c r="J90" i="2"/>
  <c r="J91" i="2"/>
  <c r="J92" i="2"/>
  <c r="J93" i="2"/>
  <c r="J94" i="2"/>
  <c r="J98" i="2"/>
  <c r="J99" i="2"/>
  <c r="J100" i="2"/>
  <c r="J101" i="2"/>
  <c r="J102" i="2"/>
  <c r="J103" i="2"/>
  <c r="J104" i="2"/>
  <c r="J105" i="2"/>
  <c r="J106" i="2"/>
  <c r="H113" i="2"/>
  <c r="H114" i="2"/>
  <c r="H115" i="2"/>
  <c r="H116" i="2"/>
  <c r="H117" i="2"/>
  <c r="H118" i="2"/>
  <c r="H119" i="2"/>
  <c r="H120" i="2"/>
  <c r="H121" i="2"/>
  <c r="B122" i="2"/>
  <c r="H122" i="2" s="1"/>
  <c r="H123" i="2"/>
  <c r="B124" i="2"/>
  <c r="H124" i="2" s="1"/>
  <c r="B125" i="2"/>
  <c r="H125" i="2" s="1"/>
  <c r="B126" i="2"/>
  <c r="H126" i="2" s="1"/>
  <c r="B127" i="2"/>
  <c r="H127" i="2" s="1"/>
  <c r="B128" i="2"/>
  <c r="H128" i="2" s="1"/>
  <c r="H129" i="2"/>
  <c r="H130" i="2"/>
  <c r="H131" i="2"/>
  <c r="H132" i="2"/>
  <c r="H133" i="2"/>
  <c r="H134" i="2"/>
  <c r="H135" i="2"/>
  <c r="B136" i="2"/>
  <c r="H136" i="2" s="1"/>
  <c r="H137" i="2"/>
  <c r="I113" i="2"/>
  <c r="I114" i="2"/>
  <c r="I115" i="2"/>
  <c r="I116" i="2"/>
  <c r="I117" i="2"/>
  <c r="I118" i="2"/>
  <c r="I119" i="2"/>
  <c r="I120" i="2"/>
  <c r="I121" i="2"/>
  <c r="I122" i="2"/>
  <c r="I123" i="2"/>
  <c r="I124" i="2"/>
  <c r="I125" i="2"/>
  <c r="I126" i="2"/>
  <c r="C127" i="2"/>
  <c r="I127" i="2" s="1"/>
  <c r="I128" i="2"/>
  <c r="I129" i="2"/>
  <c r="I130" i="2"/>
  <c r="I131" i="2"/>
  <c r="I132" i="2"/>
  <c r="I133" i="2"/>
  <c r="I134" i="2"/>
  <c r="I135" i="2"/>
  <c r="I136" i="2"/>
  <c r="I137" i="2"/>
  <c r="J113" i="2"/>
  <c r="J114" i="2"/>
  <c r="J115" i="2"/>
  <c r="J116" i="2"/>
  <c r="J117" i="2"/>
  <c r="J118" i="2"/>
  <c r="J119" i="2"/>
  <c r="J120" i="2"/>
  <c r="J121" i="2"/>
  <c r="J122" i="2"/>
  <c r="J123" i="2"/>
  <c r="J124" i="2"/>
  <c r="J125" i="2"/>
  <c r="J126" i="2"/>
  <c r="J127" i="2"/>
  <c r="J128" i="2"/>
  <c r="J129" i="2"/>
  <c r="J130" i="2"/>
  <c r="J131" i="2"/>
  <c r="J132" i="2"/>
  <c r="J133" i="2"/>
  <c r="J134" i="2"/>
  <c r="J135" i="2"/>
  <c r="J136" i="2"/>
  <c r="J137" i="2"/>
  <c r="H143" i="2"/>
  <c r="H144" i="2"/>
  <c r="H153" i="2"/>
  <c r="H154" i="2"/>
  <c r="H155" i="2"/>
  <c r="H156" i="2"/>
  <c r="H157" i="2"/>
  <c r="H158" i="2"/>
  <c r="H159" i="2"/>
  <c r="H160" i="2"/>
  <c r="B161" i="2"/>
  <c r="H161" i="2" s="1"/>
  <c r="B173" i="2"/>
  <c r="H173" i="2" s="1"/>
  <c r="H174" i="2"/>
  <c r="I143" i="2"/>
  <c r="I144" i="2"/>
  <c r="C145" i="2"/>
  <c r="I145" i="2" s="1"/>
  <c r="I150" i="2"/>
  <c r="I151" i="2"/>
  <c r="I152" i="2"/>
  <c r="I153" i="2"/>
  <c r="I154" i="2"/>
  <c r="I155" i="2"/>
  <c r="I156" i="2"/>
  <c r="C157" i="2"/>
  <c r="I157" i="2" s="1"/>
  <c r="C158" i="2"/>
  <c r="I158" i="2" s="1"/>
  <c r="C159" i="2"/>
  <c r="I159" i="2" s="1"/>
  <c r="I160" i="2"/>
  <c r="C161" i="2"/>
  <c r="I161" i="2" s="1"/>
  <c r="J162" i="2"/>
  <c r="J163" i="2"/>
  <c r="J164" i="2"/>
  <c r="D165" i="2"/>
  <c r="J165" i="2" s="1"/>
  <c r="J166" i="2"/>
  <c r="J167" i="2"/>
  <c r="J168" i="2"/>
  <c r="J169" i="2"/>
  <c r="J170" i="2"/>
  <c r="J171" i="2"/>
  <c r="J172" i="2"/>
  <c r="J175" i="2"/>
  <c r="J176" i="2"/>
  <c r="J177" i="2"/>
  <c r="H184" i="2"/>
  <c r="H185" i="2"/>
  <c r="H186" i="2"/>
  <c r="H187" i="2"/>
  <c r="H191" i="2"/>
  <c r="B192" i="2"/>
  <c r="B193" i="2"/>
  <c r="H193" i="2" s="1"/>
  <c r="H194" i="2"/>
  <c r="H195" i="2"/>
  <c r="H196" i="2"/>
  <c r="H197" i="2"/>
  <c r="B198" i="2"/>
  <c r="H198" i="2" s="1"/>
  <c r="B200" i="2"/>
  <c r="H200" i="2" s="1"/>
  <c r="H201" i="2"/>
  <c r="H202" i="2"/>
  <c r="I184" i="2"/>
  <c r="I185" i="2"/>
  <c r="I186" i="2"/>
  <c r="I187" i="2"/>
  <c r="I191" i="2"/>
  <c r="C192" i="2"/>
  <c r="C193" i="2"/>
  <c r="I193" i="2" s="1"/>
  <c r="I194" i="2"/>
  <c r="I195" i="2"/>
  <c r="I196" i="2"/>
  <c r="I197" i="2"/>
  <c r="C198" i="2"/>
  <c r="I198" i="2" s="1"/>
  <c r="C200" i="2"/>
  <c r="I200" i="2" s="1"/>
  <c r="I201" i="2"/>
  <c r="I202" i="2"/>
  <c r="D184" i="2"/>
  <c r="J184" i="2" s="1"/>
  <c r="D185" i="2"/>
  <c r="J185" i="2" s="1"/>
  <c r="D186" i="2"/>
  <c r="J186" i="2" s="1"/>
  <c r="J187" i="2"/>
  <c r="J191" i="2"/>
  <c r="D192" i="2"/>
  <c r="J192" i="2" s="1"/>
  <c r="D193" i="2"/>
  <c r="J193" i="2" s="1"/>
  <c r="J194" i="2"/>
  <c r="J195" i="2"/>
  <c r="D196" i="2"/>
  <c r="J196" i="2" s="1"/>
  <c r="D197" i="2"/>
  <c r="J197" i="2" s="1"/>
  <c r="D198" i="2"/>
  <c r="J198" i="2" s="1"/>
  <c r="D199" i="2"/>
  <c r="J199" i="2" s="1"/>
  <c r="D200" i="2"/>
  <c r="J200" i="2" s="1"/>
  <c r="D201" i="2"/>
  <c r="J201" i="2" s="1"/>
  <c r="D202" i="2"/>
  <c r="J202" i="2" s="1"/>
  <c r="B209" i="2"/>
  <c r="H209" i="2" s="1"/>
  <c r="H210" i="2"/>
  <c r="H211" i="2"/>
  <c r="H212" i="2"/>
  <c r="H213" i="2"/>
  <c r="H214" i="2"/>
  <c r="H215" i="2"/>
  <c r="H216" i="2"/>
  <c r="H217" i="2"/>
  <c r="H219" i="2"/>
  <c r="B222" i="2"/>
  <c r="H222" i="2" s="1"/>
  <c r="B223" i="2"/>
  <c r="H223" i="2" s="1"/>
  <c r="B224" i="2"/>
  <c r="H224" i="2" s="1"/>
  <c r="C209" i="2"/>
  <c r="I209" i="2" s="1"/>
  <c r="I210" i="2"/>
  <c r="I211" i="2"/>
  <c r="I212" i="2"/>
  <c r="I213" i="2"/>
  <c r="I214" i="2"/>
  <c r="I215" i="2"/>
  <c r="I216" i="2"/>
  <c r="I217" i="2"/>
  <c r="I218" i="2"/>
  <c r="C219" i="2"/>
  <c r="I219" i="2" s="1"/>
  <c r="C220" i="2"/>
  <c r="I220" i="2" s="1"/>
  <c r="I221" i="2"/>
  <c r="C222" i="2"/>
  <c r="I222" i="2" s="1"/>
  <c r="C223" i="2"/>
  <c r="I223" i="2" s="1"/>
  <c r="C224" i="2"/>
  <c r="I224" i="2" s="1"/>
  <c r="D209" i="2"/>
  <c r="J209" i="2" s="1"/>
  <c r="D210" i="2"/>
  <c r="J210" i="2" s="1"/>
  <c r="D211" i="2"/>
  <c r="J211" i="2" s="1"/>
  <c r="D212" i="2"/>
  <c r="J212" i="2" s="1"/>
  <c r="D213" i="2"/>
  <c r="J213" i="2" s="1"/>
  <c r="D214" i="2"/>
  <c r="J214" i="2" s="1"/>
  <c r="D215" i="2"/>
  <c r="J215" i="2" s="1"/>
  <c r="D216" i="2"/>
  <c r="J216" i="2" s="1"/>
  <c r="D217" i="2"/>
  <c r="J217" i="2" s="1"/>
  <c r="J219" i="2"/>
  <c r="J222" i="2"/>
  <c r="J223" i="2"/>
  <c r="J224" i="2"/>
  <c r="H231" i="2"/>
  <c r="B235" i="2"/>
  <c r="H235" i="2" s="1"/>
  <c r="H236" i="2"/>
  <c r="B237" i="2"/>
  <c r="H237" i="2" s="1"/>
  <c r="B238" i="2"/>
  <c r="H238" i="2" s="1"/>
  <c r="H239" i="2"/>
  <c r="H240" i="2"/>
  <c r="H241" i="2"/>
  <c r="B242" i="2"/>
  <c r="H242" i="2" s="1"/>
  <c r="H243" i="2"/>
  <c r="I231" i="2"/>
  <c r="C235" i="2"/>
  <c r="I235" i="2" s="1"/>
  <c r="C236" i="2"/>
  <c r="I236" i="2" s="1"/>
  <c r="C237" i="2"/>
  <c r="I237" i="2" s="1"/>
  <c r="C238" i="2"/>
  <c r="I238" i="2" s="1"/>
  <c r="I239" i="2"/>
  <c r="I240" i="2"/>
  <c r="I241" i="2"/>
  <c r="I242" i="2"/>
  <c r="C243" i="2"/>
  <c r="I243" i="2" s="1"/>
  <c r="I244" i="2"/>
  <c r="C245" i="2"/>
  <c r="I245" i="2" s="1"/>
  <c r="C246" i="2"/>
  <c r="I246" i="2" s="1"/>
  <c r="D231" i="2"/>
  <c r="J231" i="2" s="1"/>
  <c r="D235" i="2"/>
  <c r="J235" i="2" s="1"/>
  <c r="J236" i="2"/>
  <c r="J237" i="2"/>
  <c r="J238" i="2"/>
  <c r="J239" i="2"/>
  <c r="D240" i="2"/>
  <c r="J240" i="2" s="1"/>
  <c r="J241" i="2"/>
  <c r="J242" i="2"/>
  <c r="J243" i="2"/>
  <c r="B253" i="2"/>
  <c r="H253" i="2" s="1"/>
  <c r="H254" i="2"/>
  <c r="B255" i="2"/>
  <c r="H255" i="2" s="1"/>
  <c r="B256" i="2"/>
  <c r="H256" i="2" s="1"/>
  <c r="C253" i="2"/>
  <c r="I253" i="2" s="1"/>
  <c r="I254" i="2"/>
  <c r="C255" i="2"/>
  <c r="I255" i="2" s="1"/>
  <c r="I256" i="2"/>
  <c r="J257" i="2"/>
  <c r="H263" i="2"/>
  <c r="H264" i="2"/>
  <c r="B265" i="2"/>
  <c r="H265" i="2" s="1"/>
  <c r="H266" i="2"/>
  <c r="H267" i="2"/>
  <c r="B268" i="2"/>
  <c r="H268" i="2" s="1"/>
  <c r="H269" i="2"/>
  <c r="B270" i="2"/>
  <c r="H270" i="2" s="1"/>
  <c r="B271" i="2"/>
  <c r="H271" i="2" s="1"/>
  <c r="B272" i="2"/>
  <c r="H272" i="2" s="1"/>
  <c r="B273" i="2"/>
  <c r="H273" i="2" s="1"/>
  <c r="B274" i="2"/>
  <c r="H274" i="2" s="1"/>
  <c r="H275" i="2"/>
  <c r="H276" i="2"/>
  <c r="H277" i="2"/>
  <c r="B278" i="2"/>
  <c r="H278" i="2" s="1"/>
  <c r="B282" i="2"/>
  <c r="H282" i="2" s="1"/>
  <c r="H283" i="2"/>
  <c r="H284" i="2"/>
  <c r="B285" i="2"/>
  <c r="H285" i="2" s="1"/>
  <c r="H286" i="2"/>
  <c r="H287" i="2"/>
  <c r="H288" i="2"/>
  <c r="H289" i="2"/>
  <c r="H290" i="2"/>
  <c r="H291" i="2"/>
  <c r="B292" i="2"/>
  <c r="H292" i="2" s="1"/>
  <c r="B293" i="2"/>
  <c r="H293" i="2" s="1"/>
  <c r="B294" i="2"/>
  <c r="H294" i="2" s="1"/>
  <c r="B295" i="2"/>
  <c r="H295" i="2" s="1"/>
  <c r="H296" i="2"/>
  <c r="H297" i="2"/>
  <c r="B298" i="2"/>
  <c r="H298" i="2" s="1"/>
  <c r="H299" i="2"/>
  <c r="H300" i="2"/>
  <c r="H301" i="2"/>
  <c r="H302" i="2"/>
  <c r="H303" i="2"/>
  <c r="H304" i="2"/>
  <c r="H305" i="2"/>
  <c r="H306" i="2"/>
  <c r="H307" i="2"/>
  <c r="H308" i="2"/>
  <c r="H309" i="2"/>
  <c r="H310" i="2"/>
  <c r="I263" i="2"/>
  <c r="I264" i="2"/>
  <c r="I265" i="2"/>
  <c r="I266" i="2"/>
  <c r="C267" i="2"/>
  <c r="I267" i="2" s="1"/>
  <c r="C268" i="2"/>
  <c r="I268" i="2" s="1"/>
  <c r="I269" i="2"/>
  <c r="I270" i="2"/>
  <c r="I271" i="2"/>
  <c r="C272" i="2"/>
  <c r="I272" i="2" s="1"/>
  <c r="C273" i="2"/>
  <c r="I273" i="2" s="1"/>
  <c r="C274" i="2"/>
  <c r="I274" i="2" s="1"/>
  <c r="I275" i="2"/>
  <c r="I276" i="2"/>
  <c r="C277" i="2"/>
  <c r="I277" i="2" s="1"/>
  <c r="C278" i="2"/>
  <c r="I278" i="2" s="1"/>
  <c r="C282" i="2"/>
  <c r="I282" i="2" s="1"/>
  <c r="I283" i="2"/>
  <c r="I284" i="2"/>
  <c r="C285" i="2"/>
  <c r="I285" i="2" s="1"/>
  <c r="C286" i="2"/>
  <c r="I286" i="2" s="1"/>
  <c r="C287" i="2"/>
  <c r="I287" i="2" s="1"/>
  <c r="I288" i="2"/>
  <c r="C289" i="2"/>
  <c r="I289" i="2" s="1"/>
  <c r="I290" i="2"/>
  <c r="C291" i="2"/>
  <c r="I291" i="2" s="1"/>
  <c r="C292" i="2"/>
  <c r="I292" i="2" s="1"/>
  <c r="I293" i="2"/>
  <c r="C294" i="2"/>
  <c r="I294" i="2" s="1"/>
  <c r="C300" i="2"/>
  <c r="I300" i="2" s="1"/>
  <c r="I301" i="2"/>
  <c r="C302" i="2"/>
  <c r="I302" i="2" s="1"/>
  <c r="I303" i="2"/>
  <c r="I304" i="2"/>
  <c r="I305" i="2"/>
  <c r="I306" i="2"/>
  <c r="I307" i="2"/>
  <c r="I308" i="2"/>
  <c r="I309" i="2"/>
  <c r="I310" i="2"/>
  <c r="J263" i="2"/>
  <c r="J264" i="2"/>
  <c r="D265" i="2"/>
  <c r="J265" i="2" s="1"/>
  <c r="J266" i="2"/>
  <c r="J267" i="2"/>
  <c r="D268" i="2"/>
  <c r="J268" i="2" s="1"/>
  <c r="J269" i="2"/>
  <c r="D270" i="2"/>
  <c r="J270" i="2" s="1"/>
  <c r="J271" i="2"/>
  <c r="J272" i="2"/>
  <c r="J273" i="2"/>
  <c r="J274" i="2"/>
  <c r="J275" i="2"/>
  <c r="J276" i="2"/>
  <c r="D277" i="2"/>
  <c r="J277" i="2" s="1"/>
  <c r="D278" i="2"/>
  <c r="J278" i="2" s="1"/>
  <c r="J282" i="2"/>
  <c r="J283" i="2"/>
  <c r="J284" i="2"/>
  <c r="J285" i="2"/>
  <c r="D286" i="2"/>
  <c r="J286" i="2" s="1"/>
  <c r="J287" i="2"/>
  <c r="J288" i="2"/>
  <c r="J289" i="2"/>
  <c r="J290" i="2"/>
  <c r="D291" i="2"/>
  <c r="J291" i="2" s="1"/>
  <c r="D292" i="2"/>
  <c r="J292" i="2" s="1"/>
  <c r="D293" i="2"/>
  <c r="J293" i="2" s="1"/>
  <c r="D294" i="2"/>
  <c r="J294" i="2" s="1"/>
  <c r="J300" i="2"/>
  <c r="J301" i="2"/>
  <c r="J302" i="2"/>
  <c r="J303" i="2"/>
  <c r="J304" i="2"/>
  <c r="J305" i="2"/>
  <c r="J306" i="2"/>
  <c r="J307" i="2"/>
  <c r="J308" i="2"/>
  <c r="J309" i="2"/>
  <c r="J310" i="2"/>
  <c r="H347" i="2"/>
  <c r="H348" i="2"/>
  <c r="H349" i="2"/>
  <c r="H350" i="2"/>
  <c r="H351" i="2"/>
  <c r="H352" i="2"/>
  <c r="H353" i="2"/>
  <c r="H354" i="2"/>
  <c r="I347" i="2"/>
  <c r="I348" i="2"/>
  <c r="I349" i="2"/>
  <c r="I350" i="2"/>
  <c r="I351" i="2"/>
  <c r="I352" i="2"/>
  <c r="I353" i="2"/>
  <c r="I354" i="2"/>
  <c r="J347" i="2"/>
  <c r="J348" i="2"/>
  <c r="J349" i="2"/>
  <c r="J350" i="2"/>
  <c r="J351" i="2"/>
  <c r="J352" i="2"/>
  <c r="J353" i="2"/>
  <c r="J354" i="2"/>
  <c r="H361" i="2"/>
  <c r="H362" i="2"/>
  <c r="H363" i="2"/>
  <c r="H364" i="2"/>
  <c r="H365" i="2"/>
  <c r="H366" i="2"/>
  <c r="H367" i="2"/>
  <c r="H368" i="2"/>
  <c r="I361" i="2"/>
  <c r="I362" i="2"/>
  <c r="I363" i="2"/>
  <c r="I364" i="2"/>
  <c r="I365" i="2"/>
  <c r="I366" i="2"/>
  <c r="I367" i="2"/>
  <c r="I368" i="2"/>
  <c r="J361" i="2"/>
  <c r="J362" i="2"/>
  <c r="J363" i="2"/>
  <c r="J364" i="2"/>
  <c r="J365" i="2"/>
  <c r="J366" i="2"/>
  <c r="J367" i="2"/>
  <c r="J368" i="2"/>
  <c r="H374" i="2"/>
  <c r="H375" i="2"/>
  <c r="H376" i="2"/>
  <c r="H377" i="2"/>
  <c r="H378" i="2"/>
  <c r="H379" i="2"/>
  <c r="H380" i="2"/>
  <c r="H381" i="2"/>
  <c r="H382" i="2"/>
  <c r="H383" i="2"/>
  <c r="H384" i="2"/>
  <c r="H385" i="2"/>
  <c r="H386" i="2"/>
  <c r="H387" i="2"/>
  <c r="H388" i="2"/>
  <c r="H389" i="2"/>
  <c r="H390" i="2"/>
  <c r="H391" i="2"/>
  <c r="H392" i="2"/>
  <c r="H393" i="2"/>
  <c r="H394" i="2"/>
  <c r="H395" i="2"/>
  <c r="H396" i="2"/>
  <c r="H397" i="2"/>
  <c r="H398" i="2"/>
  <c r="H399" i="2"/>
  <c r="H400" i="2"/>
  <c r="H401" i="2"/>
  <c r="H402" i="2"/>
  <c r="H403" i="2"/>
  <c r="I374" i="2"/>
  <c r="I375" i="2"/>
  <c r="I376" i="2"/>
  <c r="I377" i="2"/>
  <c r="I378" i="2"/>
  <c r="I379" i="2"/>
  <c r="I380" i="2"/>
  <c r="I381" i="2"/>
  <c r="I388" i="2"/>
  <c r="I389" i="2"/>
  <c r="I390" i="2"/>
  <c r="I391" i="2"/>
  <c r="I392" i="2"/>
  <c r="I393" i="2"/>
  <c r="I394" i="2"/>
  <c r="I395" i="2"/>
  <c r="I396" i="2"/>
  <c r="J374" i="2"/>
  <c r="J375" i="2"/>
  <c r="J376" i="2"/>
  <c r="J377" i="2"/>
  <c r="J378" i="2"/>
  <c r="J379" i="2"/>
  <c r="J380" i="2"/>
  <c r="J381" i="2"/>
  <c r="J388" i="2"/>
  <c r="J389" i="2"/>
  <c r="J390" i="2"/>
  <c r="J391" i="2"/>
  <c r="J392" i="2"/>
  <c r="J393" i="2"/>
  <c r="J394" i="2"/>
  <c r="J395" i="2"/>
  <c r="J396" i="2"/>
  <c r="H192" i="2" l="1"/>
  <c r="B199" i="2"/>
  <c r="H199" i="2" s="1"/>
  <c r="I192" i="2"/>
  <c r="I203" i="2" s="1"/>
  <c r="C199" i="2"/>
  <c r="I199" i="2" s="1"/>
  <c r="J247" i="2"/>
  <c r="J138" i="2"/>
  <c r="I369" i="2"/>
  <c r="J225" i="2"/>
  <c r="I257" i="2"/>
  <c r="J407" i="2"/>
  <c r="J355" i="2"/>
  <c r="I178" i="2"/>
  <c r="J107" i="2"/>
  <c r="J13" i="2"/>
  <c r="I407" i="2"/>
  <c r="H27" i="2"/>
  <c r="J369" i="2"/>
  <c r="I27" i="2"/>
  <c r="H407" i="2"/>
  <c r="J178" i="2"/>
  <c r="J27" i="2"/>
  <c r="H423" i="2"/>
  <c r="C457" i="2" s="1"/>
  <c r="I450" i="2" s="1"/>
  <c r="I341" i="2"/>
  <c r="J203" i="2"/>
  <c r="H257" i="2"/>
  <c r="I138" i="2"/>
  <c r="H138" i="2"/>
  <c r="H203" i="2"/>
  <c r="H341" i="2"/>
  <c r="J312" i="2"/>
  <c r="H312" i="2"/>
  <c r="I312" i="2"/>
  <c r="I355" i="2"/>
  <c r="H369" i="2"/>
  <c r="H355" i="2"/>
  <c r="I247" i="2"/>
  <c r="H247" i="2"/>
  <c r="I225" i="2"/>
  <c r="H225" i="2"/>
  <c r="H178" i="2"/>
  <c r="H107" i="2"/>
  <c r="I107" i="2"/>
  <c r="H13" i="2"/>
  <c r="I13" i="2"/>
  <c r="H258" i="2" l="1"/>
  <c r="C451" i="2" s="1"/>
  <c r="H370" i="2"/>
  <c r="C455" i="2" s="1"/>
  <c r="H179" i="2"/>
  <c r="C447" i="2" s="1"/>
  <c r="H226" i="2"/>
  <c r="C449" i="2" s="1"/>
  <c r="H356" i="2"/>
  <c r="C454" i="2" s="1"/>
  <c r="H14" i="2"/>
  <c r="C443" i="2" s="1"/>
  <c r="H28" i="2"/>
  <c r="C444" i="2" s="1"/>
  <c r="H342" i="2"/>
  <c r="C453" i="2" s="1"/>
  <c r="I446" i="2" s="1"/>
  <c r="H408" i="2"/>
  <c r="C456" i="2" s="1"/>
  <c r="H204" i="2"/>
  <c r="C448" i="2" s="1"/>
  <c r="H313" i="2"/>
  <c r="C452" i="2" s="1"/>
  <c r="H139" i="2"/>
  <c r="C446" i="2" s="1"/>
  <c r="H248" i="2"/>
  <c r="C450" i="2" s="1"/>
  <c r="H108" i="2"/>
  <c r="C445" i="2" s="1"/>
  <c r="I448" i="2" l="1"/>
  <c r="I459" i="2" s="1"/>
  <c r="I444" i="2"/>
  <c r="I457" i="2" s="1"/>
  <c r="I461" i="2" l="1"/>
</calcChain>
</file>

<file path=xl/sharedStrings.xml><?xml version="1.0" encoding="utf-8"?>
<sst xmlns="http://schemas.openxmlformats.org/spreadsheetml/2006/main" count="681" uniqueCount="383">
  <si>
    <t>Install</t>
  </si>
  <si>
    <t>Unit</t>
  </si>
  <si>
    <t>M2-1</t>
  </si>
  <si>
    <t>UA1</t>
  </si>
  <si>
    <t>M2-1U</t>
  </si>
  <si>
    <t>Evaluation Qty.</t>
  </si>
  <si>
    <t>Retire</t>
  </si>
  <si>
    <t>Unit Price</t>
  </si>
  <si>
    <t>Extended Price</t>
  </si>
  <si>
    <t xml:space="preserve">Totals:  </t>
  </si>
  <si>
    <t>UC1</t>
  </si>
  <si>
    <t xml:space="preserve">Total, Section 1:  </t>
  </si>
  <si>
    <t xml:space="preserve">Total, Section 2:  </t>
  </si>
  <si>
    <t xml:space="preserve">Total, Section 3:  </t>
  </si>
  <si>
    <t xml:space="preserve">Total, Section 4:  </t>
  </si>
  <si>
    <t xml:space="preserve">Total, Section 5:  </t>
  </si>
  <si>
    <t xml:space="preserve">Total, Section 6:  </t>
  </si>
  <si>
    <t xml:space="preserve">Total, Section 7:  </t>
  </si>
  <si>
    <t xml:space="preserve">Total, Section 8:  </t>
  </si>
  <si>
    <t>30' Pole</t>
  </si>
  <si>
    <t>35' Pole</t>
  </si>
  <si>
    <t>40' Pole</t>
  </si>
  <si>
    <t>45' Pole</t>
  </si>
  <si>
    <t>50' Pole</t>
  </si>
  <si>
    <t>55' Pole</t>
  </si>
  <si>
    <t>60' Pole</t>
  </si>
  <si>
    <t>65' Pole</t>
  </si>
  <si>
    <t>70' Pole</t>
  </si>
  <si>
    <t>75' Pole</t>
  </si>
  <si>
    <t>80' Pole</t>
  </si>
  <si>
    <t>85' Pole</t>
  </si>
  <si>
    <t>90' Pole</t>
  </si>
  <si>
    <t>95' Pole</t>
  </si>
  <si>
    <t>100' Pole</t>
  </si>
  <si>
    <t>105' Pole</t>
  </si>
  <si>
    <t>C30' Pole</t>
  </si>
  <si>
    <t>C35' Pole</t>
  </si>
  <si>
    <t>C40' Pole</t>
  </si>
  <si>
    <t>C45' Pole</t>
  </si>
  <si>
    <t>C50' Pole</t>
  </si>
  <si>
    <t>C55' Pole</t>
  </si>
  <si>
    <t>C60' Pole</t>
  </si>
  <si>
    <t>C65' Pole</t>
  </si>
  <si>
    <t>C70' Pole</t>
  </si>
  <si>
    <t>C75' Pole</t>
  </si>
  <si>
    <t>C80' Pole</t>
  </si>
  <si>
    <t>C85' Pole</t>
  </si>
  <si>
    <t>C90' Pole</t>
  </si>
  <si>
    <t>C95' Pole</t>
  </si>
  <si>
    <t>C100' Pole</t>
  </si>
  <si>
    <t>C105' Pole</t>
  </si>
  <si>
    <t>Section 3 - Primary Framing (Unshielded)</t>
  </si>
  <si>
    <t>A1</t>
  </si>
  <si>
    <t>A2</t>
  </si>
  <si>
    <t>A3</t>
  </si>
  <si>
    <t>A5</t>
  </si>
  <si>
    <t>A4</t>
  </si>
  <si>
    <t>A5-1</t>
  </si>
  <si>
    <t>A5-2</t>
  </si>
  <si>
    <t>A5-3</t>
  </si>
  <si>
    <t>A6</t>
  </si>
  <si>
    <t>A7</t>
  </si>
  <si>
    <t>A7-1</t>
  </si>
  <si>
    <t>A8</t>
  </si>
  <si>
    <t>A9-1</t>
  </si>
  <si>
    <t>A9</t>
  </si>
  <si>
    <t>A10</t>
  </si>
  <si>
    <t>A10-1</t>
  </si>
  <si>
    <t>B1</t>
  </si>
  <si>
    <t>B2</t>
  </si>
  <si>
    <t>B3</t>
  </si>
  <si>
    <t>B4</t>
  </si>
  <si>
    <t>B5</t>
  </si>
  <si>
    <t>B7</t>
  </si>
  <si>
    <t>B7-1</t>
  </si>
  <si>
    <t>B8</t>
  </si>
  <si>
    <t>B9</t>
  </si>
  <si>
    <t>B9-1</t>
  </si>
  <si>
    <t>B10</t>
  </si>
  <si>
    <t>B10-1</t>
  </si>
  <si>
    <t>C1</t>
  </si>
  <si>
    <t>C1L</t>
  </si>
  <si>
    <t>C1A</t>
  </si>
  <si>
    <t>C1AL</t>
  </si>
  <si>
    <t>C1V</t>
  </si>
  <si>
    <t>C2</t>
  </si>
  <si>
    <t>C2L</t>
  </si>
  <si>
    <t>C2A</t>
  </si>
  <si>
    <t>C2AL</t>
  </si>
  <si>
    <t>C2-1</t>
  </si>
  <si>
    <t>C3</t>
  </si>
  <si>
    <t>C4</t>
  </si>
  <si>
    <t>C5</t>
  </si>
  <si>
    <t>C7</t>
  </si>
  <si>
    <t>C7L</t>
  </si>
  <si>
    <t>C7-1</t>
  </si>
  <si>
    <t>C7-1L</t>
  </si>
  <si>
    <t>C8</t>
  </si>
  <si>
    <t>C8L</t>
  </si>
  <si>
    <t>C8-1</t>
  </si>
  <si>
    <t>C8-2</t>
  </si>
  <si>
    <t>C8-3</t>
  </si>
  <si>
    <t>C9</t>
  </si>
  <si>
    <t>C9-1</t>
  </si>
  <si>
    <t>C10</t>
  </si>
  <si>
    <t>C10-1</t>
  </si>
  <si>
    <t>C11</t>
  </si>
  <si>
    <t>DC-C1A</t>
  </si>
  <si>
    <t>DC-C2A</t>
  </si>
  <si>
    <t>DC-C2-1</t>
  </si>
  <si>
    <t>DC-C3</t>
  </si>
  <si>
    <t>DC-C4</t>
  </si>
  <si>
    <t>DC-C5</t>
  </si>
  <si>
    <t>DC-C7</t>
  </si>
  <si>
    <t>DC-C7-1</t>
  </si>
  <si>
    <t>DC-C8</t>
  </si>
  <si>
    <t>DC-C8-1</t>
  </si>
  <si>
    <t>DC-C9</t>
  </si>
  <si>
    <t>DC-C9-1</t>
  </si>
  <si>
    <t>DC-C11</t>
  </si>
  <si>
    <t>Section 4 - Primary Framing (Shielded)</t>
  </si>
  <si>
    <t>CS1L</t>
  </si>
  <si>
    <t>CS2L</t>
  </si>
  <si>
    <t>CS7L</t>
  </si>
  <si>
    <t>CS8L</t>
  </si>
  <si>
    <t>CS8-2</t>
  </si>
  <si>
    <t>CS10</t>
  </si>
  <si>
    <t>CS10-1</t>
  </si>
  <si>
    <t>DC-CS1L</t>
  </si>
  <si>
    <t>DC-CS2L</t>
  </si>
  <si>
    <t>DC-CS7L</t>
  </si>
  <si>
    <t>DC-CS8</t>
  </si>
  <si>
    <t>DC-CS8-2</t>
  </si>
  <si>
    <t>DC-CS10</t>
  </si>
  <si>
    <t>DC-CS10-1</t>
  </si>
  <si>
    <t>Section 5 - Conductor &amp; Conductor Assemblies</t>
  </si>
  <si>
    <t>D2ACSR</t>
  </si>
  <si>
    <t>D4/0ACSR</t>
  </si>
  <si>
    <t>D477AAC</t>
  </si>
  <si>
    <t>D6CU</t>
  </si>
  <si>
    <t>D4CU</t>
  </si>
  <si>
    <t>D2CU</t>
  </si>
  <si>
    <t>D1/0CU</t>
  </si>
  <si>
    <t>D4/0CU</t>
  </si>
  <si>
    <t>D336TPX</t>
  </si>
  <si>
    <t>D336QPX</t>
  </si>
  <si>
    <t>D4/0TPX</t>
  </si>
  <si>
    <t>D4/0QPX</t>
  </si>
  <si>
    <t>D1/0TPX</t>
  </si>
  <si>
    <t>D1/0QPX</t>
  </si>
  <si>
    <t>D2TPX</t>
  </si>
  <si>
    <t>D2QPX</t>
  </si>
  <si>
    <t>D6DPX</t>
  </si>
  <si>
    <t>D2.4TH</t>
  </si>
  <si>
    <t>D7.2TH</t>
  </si>
  <si>
    <t>D2.4AH</t>
  </si>
  <si>
    <t>D7.2AH</t>
  </si>
  <si>
    <t>D2.4DH</t>
  </si>
  <si>
    <t>D7.2DH</t>
  </si>
  <si>
    <t>DRJMPR</t>
  </si>
  <si>
    <t>DRS5H</t>
  </si>
  <si>
    <t>DRS6H</t>
  </si>
  <si>
    <t>DRS8H</t>
  </si>
  <si>
    <t>DRS9H</t>
  </si>
  <si>
    <t>DSPA</t>
  </si>
  <si>
    <t>DSPC</t>
  </si>
  <si>
    <t>DSPD</t>
  </si>
  <si>
    <t>DSPT</t>
  </si>
  <si>
    <t>DSPQ</t>
  </si>
  <si>
    <t>Section 6 - Guys &amp; Anchors</t>
  </si>
  <si>
    <t>E1-2S</t>
  </si>
  <si>
    <t>E1-2SW</t>
  </si>
  <si>
    <t>E1-4</t>
  </si>
  <si>
    <t>E1-4S</t>
  </si>
  <si>
    <t>E2-2</t>
  </si>
  <si>
    <t>E2-2S</t>
  </si>
  <si>
    <t>E-INS</t>
  </si>
  <si>
    <t>E-M</t>
  </si>
  <si>
    <t>FP-1</t>
  </si>
  <si>
    <t>FP-3</t>
  </si>
  <si>
    <t>FP-EXT</t>
  </si>
  <si>
    <t>Section 7 - Transformers &amp; Transformer Assemblies</t>
  </si>
  <si>
    <t>5 KVA</t>
  </si>
  <si>
    <t>10 KVA</t>
  </si>
  <si>
    <t>15 KVA</t>
  </si>
  <si>
    <t>25 KVA</t>
  </si>
  <si>
    <t>37.5 KVA</t>
  </si>
  <si>
    <t>50 KVA</t>
  </si>
  <si>
    <t>75 KVA</t>
  </si>
  <si>
    <t>100 KVA</t>
  </si>
  <si>
    <t>167 KVA</t>
  </si>
  <si>
    <t>G10</t>
  </si>
  <si>
    <t>G11</t>
  </si>
  <si>
    <t>G20</t>
  </si>
  <si>
    <t>G21</t>
  </si>
  <si>
    <t>G31</t>
  </si>
  <si>
    <t>G32</t>
  </si>
  <si>
    <t>Section 8 - Secondary &amp; Service Assemblies</t>
  </si>
  <si>
    <t>J1</t>
  </si>
  <si>
    <t>J2</t>
  </si>
  <si>
    <t>J5</t>
  </si>
  <si>
    <t>J6</t>
  </si>
  <si>
    <t>J8</t>
  </si>
  <si>
    <t>K1</t>
  </si>
  <si>
    <t>K2</t>
  </si>
  <si>
    <t>K3</t>
  </si>
  <si>
    <t>K3H</t>
  </si>
  <si>
    <t>K10</t>
  </si>
  <si>
    <t>SR-2</t>
  </si>
  <si>
    <t>SR-3</t>
  </si>
  <si>
    <t>SR-4</t>
  </si>
  <si>
    <t>Section 9 - Grounding Assemblies</t>
  </si>
  <si>
    <t>M2-2</t>
  </si>
  <si>
    <t>M2-15</t>
  </si>
  <si>
    <t xml:space="preserve">Total, Section 9:  </t>
  </si>
  <si>
    <t>M-AG</t>
  </si>
  <si>
    <t>M3-1</t>
  </si>
  <si>
    <t>M3-2</t>
  </si>
  <si>
    <t>M3-3</t>
  </si>
  <si>
    <t>M3-5A</t>
  </si>
  <si>
    <t>M3-5B</t>
  </si>
  <si>
    <t>M3-15</t>
  </si>
  <si>
    <t>Section 10 - Miscellaneous Assemblies</t>
  </si>
  <si>
    <t>M5-1</t>
  </si>
  <si>
    <t>M5-1A</t>
  </si>
  <si>
    <t>M5-1CU</t>
  </si>
  <si>
    <t>M5-1KS</t>
  </si>
  <si>
    <t>M5-1X</t>
  </si>
  <si>
    <t>M5-2</t>
  </si>
  <si>
    <t>M5-4</t>
  </si>
  <si>
    <t>M5-5</t>
  </si>
  <si>
    <t>M5-8</t>
  </si>
  <si>
    <t>M5-6B</t>
  </si>
  <si>
    <t>M5-6-SC</t>
  </si>
  <si>
    <t>M5-10</t>
  </si>
  <si>
    <t>M5-11</t>
  </si>
  <si>
    <t>M5-13</t>
  </si>
  <si>
    <t>M5-14</t>
  </si>
  <si>
    <t>M5-16</t>
  </si>
  <si>
    <t>M9-13</t>
  </si>
  <si>
    <t>M26-1</t>
  </si>
  <si>
    <t>M26-2</t>
  </si>
  <si>
    <t>M26-3</t>
  </si>
  <si>
    <t>M101</t>
  </si>
  <si>
    <t>M102</t>
  </si>
  <si>
    <t>XA8</t>
  </si>
  <si>
    <t>XA10</t>
  </si>
  <si>
    <t>XD8</t>
  </si>
  <si>
    <t>XD10</t>
  </si>
  <si>
    <t>XT10</t>
  </si>
  <si>
    <t>UC3</t>
  </si>
  <si>
    <t>UC4</t>
  </si>
  <si>
    <t>UC5</t>
  </si>
  <si>
    <t xml:space="preserve">Total, Section 11:  </t>
  </si>
  <si>
    <t xml:space="preserve">Total, Section 10:  </t>
  </si>
  <si>
    <t>TP-138HP</t>
  </si>
  <si>
    <t>TP-138PP</t>
  </si>
  <si>
    <t>TSA-138</t>
  </si>
  <si>
    <t>TMA-138</t>
  </si>
  <si>
    <t>TLA-138</t>
  </si>
  <si>
    <t>TLA-138PP</t>
  </si>
  <si>
    <t>TDE-138</t>
  </si>
  <si>
    <t>TDE-138PP</t>
  </si>
  <si>
    <t>TD-138TC</t>
  </si>
  <si>
    <t>TD-138AC</t>
  </si>
  <si>
    <t>TD-138DC</t>
  </si>
  <si>
    <t>TD-SWTC</t>
  </si>
  <si>
    <t>TD-SWAC</t>
  </si>
  <si>
    <t>TD-SWDC</t>
  </si>
  <si>
    <t>TG-10</t>
  </si>
  <si>
    <t>TG-20</t>
  </si>
  <si>
    <t>TG-26</t>
  </si>
  <si>
    <t>TG-INS</t>
  </si>
  <si>
    <t>TG-M</t>
  </si>
  <si>
    <t>TA-3H</t>
  </si>
  <si>
    <t>TA-5EXT</t>
  </si>
  <si>
    <t>TM-3HP</t>
  </si>
  <si>
    <t>TM-3PP</t>
  </si>
  <si>
    <t>TM-9R</t>
  </si>
  <si>
    <t>TM-9W</t>
  </si>
  <si>
    <t>TM-10</t>
  </si>
  <si>
    <t>TM-100</t>
  </si>
  <si>
    <t>TM-101</t>
  </si>
  <si>
    <t>TM-102</t>
  </si>
  <si>
    <t>TM-103</t>
  </si>
  <si>
    <t xml:space="preserve">Total, Section 12:  </t>
  </si>
  <si>
    <t>Foreman</t>
  </si>
  <si>
    <t>Senior Lineman</t>
  </si>
  <si>
    <t>Apprentice Lineman</t>
  </si>
  <si>
    <t>Operator</t>
  </si>
  <si>
    <t>Laborer</t>
  </si>
  <si>
    <t>Evaluation Hours</t>
  </si>
  <si>
    <t>55' Bucket Truck</t>
  </si>
  <si>
    <t>55' Material Handler</t>
  </si>
  <si>
    <t>Pickup Truck</t>
  </si>
  <si>
    <t>16' Material Trailer</t>
  </si>
  <si>
    <t>Bid Recap</t>
  </si>
  <si>
    <t>Hourly Price</t>
  </si>
  <si>
    <t>Relocate</t>
  </si>
  <si>
    <t>E1-2</t>
  </si>
  <si>
    <t>TOP POLE</t>
  </si>
  <si>
    <t>G136</t>
  </si>
  <si>
    <t>Pole Stub</t>
  </si>
  <si>
    <t>TPAD477</t>
  </si>
  <si>
    <t>E1-3</t>
  </si>
  <si>
    <t>E1-3S</t>
  </si>
  <si>
    <t>E1-5</t>
  </si>
  <si>
    <t>E1-5S</t>
  </si>
  <si>
    <t xml:space="preserve">Limited Access Adjustment Factor:  </t>
  </si>
  <si>
    <t xml:space="preserve">Rear Lot Adjustment Factor:  </t>
  </si>
  <si>
    <t>Bid Evaluation</t>
  </si>
  <si>
    <t>Section 1 - Distribution Class Wooden Poles</t>
  </si>
  <si>
    <t>Section 2 - Distribution Class Concrete Poles</t>
  </si>
  <si>
    <t xml:space="preserve">Total, Section 13:  </t>
  </si>
  <si>
    <t xml:space="preserve">Total, Section 14:  </t>
  </si>
  <si>
    <t>AS5</t>
  </si>
  <si>
    <t>AS5-2</t>
  </si>
  <si>
    <t>AS6</t>
  </si>
  <si>
    <t>BS1</t>
  </si>
  <si>
    <t>BS1V</t>
  </si>
  <si>
    <t>BS2</t>
  </si>
  <si>
    <t>BS7</t>
  </si>
  <si>
    <t>BS8</t>
  </si>
  <si>
    <t>CS1</t>
  </si>
  <si>
    <t>CS1V</t>
  </si>
  <si>
    <t>CS2</t>
  </si>
  <si>
    <t>HWC</t>
  </si>
  <si>
    <t>UM5</t>
  </si>
  <si>
    <t>M5-7</t>
  </si>
  <si>
    <t>Distribution Poles &amp; Framing
(Sections 1 - 10)</t>
  </si>
  <si>
    <t>D2TW</t>
  </si>
  <si>
    <t>STR POLE</t>
  </si>
  <si>
    <t>Section 12 - Transmission Class Wood Poles</t>
  </si>
  <si>
    <t>Section 13 - Transmission Class Concrete Poles</t>
  </si>
  <si>
    <t>Section 14 - Transmission Assemblies</t>
  </si>
  <si>
    <t>Section 11 - Fiber Cable and Assemblies</t>
  </si>
  <si>
    <t>ADSS-24</t>
  </si>
  <si>
    <t>ADSS-48</t>
  </si>
  <si>
    <t>ADSS-96</t>
  </si>
  <si>
    <t>ADSS-144</t>
  </si>
  <si>
    <t xml:space="preserve">Total, Section 15:  </t>
  </si>
  <si>
    <t>Transmission Poles &amp; Framing
(Sections 12 - 14)</t>
  </si>
  <si>
    <t>Fiber Optic Units
(Section 11)</t>
  </si>
  <si>
    <t>FO1-72</t>
  </si>
  <si>
    <t>FO1-96</t>
  </si>
  <si>
    <t>FO1-144</t>
  </si>
  <si>
    <t>FO5-72</t>
  </si>
  <si>
    <t>FO5-96</t>
  </si>
  <si>
    <t>FO5-144</t>
  </si>
  <si>
    <t>FO6-72</t>
  </si>
  <si>
    <t>FO6-96</t>
  </si>
  <si>
    <t>FO6-144</t>
  </si>
  <si>
    <t>FO7-72</t>
  </si>
  <si>
    <t>FO7-96</t>
  </si>
  <si>
    <t>FO7-144</t>
  </si>
  <si>
    <t>FO8-72</t>
  </si>
  <si>
    <t>FO8-96</t>
  </si>
  <si>
    <t>FO8-144</t>
  </si>
  <si>
    <t>ADSS-72</t>
  </si>
  <si>
    <t>UM3-3</t>
  </si>
  <si>
    <t>Digger Derrick, 47'</t>
  </si>
  <si>
    <t>Pole Trailer, Tandem (&gt;50')</t>
  </si>
  <si>
    <t>D636AAC</t>
  </si>
  <si>
    <t>D3/8HSS</t>
  </si>
  <si>
    <t>D636ACCC</t>
  </si>
  <si>
    <t>D927ACAR</t>
  </si>
  <si>
    <t>Total Base Bid, Distribution</t>
  </si>
  <si>
    <t>Total Base Bid, Tranmission</t>
  </si>
  <si>
    <t>Total Base Bid, All Units</t>
  </si>
  <si>
    <t>Section 15 - Distribution Hourly Pricing</t>
  </si>
  <si>
    <t>Section 16 - Transmission Hourly Pricing</t>
  </si>
  <si>
    <t xml:space="preserve">Total, Section 16:  </t>
  </si>
  <si>
    <t>65' Bucket Truck</t>
  </si>
  <si>
    <t>75-85' Material Handler</t>
  </si>
  <si>
    <t>Crew Truck</t>
  </si>
  <si>
    <t>90'+ Bucket Truck</t>
  </si>
  <si>
    <t>Haul Truck</t>
  </si>
  <si>
    <t>Tandem or Lowboy Trailer</t>
  </si>
  <si>
    <t>Material Trailer</t>
  </si>
  <si>
    <t>Distribution Hourly Pricing
(Section 15)</t>
  </si>
  <si>
    <t>Transmission Hourly Pricing
(Section 16)</t>
  </si>
  <si>
    <t>Boom Truck, &gt;20 Ton</t>
  </si>
  <si>
    <t>Note:  Adjustment Factors must be a number greater than 1.0!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</si>
</sst>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30">
    <xf numFmtId="0" fontId="0" fillId="0" borderId="0" xfId="0"/>
    <xf numFmtId="0" fontId="4" fillId="0" borderId="1" xfId="0" applyFont="1" applyBorder="1" applyProtection="1"/>
    <xf numFmtId="0" fontId="4" fillId="0" borderId="1" xfId="0" applyFont="1" applyBorder="1" applyAlignment="1" applyProtection="1">
      <alignment horizontal="center"/>
    </xf>
    <xf numFmtId="0" fontId="4" fillId="0" borderId="2" xfId="0" applyFont="1" applyBorder="1" applyProtection="1"/>
    <xf numFmtId="0" fontId="4" fillId="0" borderId="2" xfId="0" applyFont="1" applyBorder="1" applyAlignment="1" applyProtection="1">
      <alignment horizontal="center"/>
    </xf>
    <xf numFmtId="164" fontId="4" fillId="0" borderId="2" xfId="0" applyNumberFormat="1" applyFont="1" applyBorder="1" applyAlignment="1" applyProtection="1">
      <alignment horizontal="center"/>
    </xf>
    <xf numFmtId="0" fontId="3" fillId="0" borderId="3" xfId="0" applyFont="1" applyBorder="1" applyAlignment="1" applyProtection="1">
      <alignment horizontal="right"/>
      <protection locked="0"/>
    </xf>
    <xf numFmtId="0" fontId="3" fillId="0" borderId="4" xfId="0" applyFont="1" applyBorder="1" applyAlignment="1" applyProtection="1">
      <alignment horizontal="right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/>
      <protection locked="0"/>
    </xf>
    <xf numFmtId="0" fontId="4" fillId="0" borderId="2" xfId="0" applyFont="1" applyFill="1" applyBorder="1" applyProtection="1"/>
    <xf numFmtId="0" fontId="4" fillId="2" borderId="1" xfId="0" applyFont="1" applyFill="1" applyBorder="1" applyAlignment="1" applyProtection="1">
      <alignment horizontal="center"/>
    </xf>
    <xf numFmtId="0" fontId="4" fillId="2" borderId="2" xfId="0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center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 wrapText="1"/>
    </xf>
    <xf numFmtId="164" fontId="4" fillId="2" borderId="1" xfId="0" applyNumberFormat="1" applyFont="1" applyFill="1" applyBorder="1" applyAlignment="1" applyProtection="1">
      <alignment horizontal="center"/>
    </xf>
    <xf numFmtId="164" fontId="4" fillId="0" borderId="1" xfId="0" applyNumberFormat="1" applyFont="1" applyBorder="1" applyAlignment="1" applyProtection="1">
      <alignment horizontal="center"/>
    </xf>
    <xf numFmtId="164" fontId="4" fillId="0" borderId="1" xfId="0" applyNumberFormat="1" applyFont="1" applyFill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/>
    </xf>
    <xf numFmtId="0" fontId="2" fillId="0" borderId="0" xfId="0" applyFont="1"/>
    <xf numFmtId="0" fontId="0" fillId="0" borderId="2" xfId="0" applyBorder="1" applyAlignment="1">
      <alignment horizontal="center"/>
    </xf>
    <xf numFmtId="0" fontId="3" fillId="2" borderId="2" xfId="0" applyFont="1" applyFill="1" applyBorder="1" applyAlignment="1" applyProtection="1">
      <alignment horizontal="center"/>
    </xf>
    <xf numFmtId="0" fontId="3" fillId="0" borderId="2" xfId="0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center"/>
    </xf>
    <xf numFmtId="0" fontId="3" fillId="2" borderId="1" xfId="0" applyFont="1" applyFill="1" applyBorder="1" applyProtection="1"/>
    <xf numFmtId="0" fontId="3" fillId="2" borderId="1" xfId="0" applyFont="1" applyFill="1" applyBorder="1" applyAlignment="1" applyProtection="1">
      <alignment horizontal="center"/>
    </xf>
    <xf numFmtId="0" fontId="2" fillId="0" borderId="5" xfId="0" applyFont="1" applyBorder="1" applyAlignment="1" applyProtection="1">
      <alignment horizontal="center"/>
    </xf>
    <xf numFmtId="0" fontId="2" fillId="0" borderId="1" xfId="0" applyFont="1" applyBorder="1" applyAlignment="1" applyProtection="1">
      <alignment horizontal="center"/>
    </xf>
    <xf numFmtId="0" fontId="3" fillId="0" borderId="3" xfId="0" applyFont="1" applyBorder="1" applyAlignment="1" applyProtection="1">
      <alignment horizontal="right"/>
    </xf>
    <xf numFmtId="0" fontId="3" fillId="0" borderId="4" xfId="0" applyFont="1" applyBorder="1" applyAlignment="1" applyProtection="1">
      <alignment horizontal="right"/>
    </xf>
    <xf numFmtId="0" fontId="0" fillId="0" borderId="0" xfId="0" applyProtection="1"/>
    <xf numFmtId="44" fontId="0" fillId="0" borderId="0" xfId="0" applyNumberFormat="1" applyProtection="1"/>
    <xf numFmtId="44" fontId="3" fillId="0" borderId="4" xfId="0" applyNumberFormat="1" applyFont="1" applyBorder="1" applyAlignment="1" applyProtection="1">
      <alignment horizontal="center"/>
    </xf>
    <xf numFmtId="44" fontId="2" fillId="0" borderId="2" xfId="0" applyNumberFormat="1" applyFont="1" applyBorder="1" applyAlignment="1" applyProtection="1">
      <alignment horizontal="center"/>
    </xf>
    <xf numFmtId="44" fontId="3" fillId="2" borderId="2" xfId="0" applyNumberFormat="1" applyFont="1" applyFill="1" applyBorder="1" applyProtection="1"/>
    <xf numFmtId="44" fontId="3" fillId="0" borderId="2" xfId="0" applyNumberFormat="1" applyFont="1" applyBorder="1" applyProtection="1">
      <protection locked="0"/>
    </xf>
    <xf numFmtId="44" fontId="3" fillId="2" borderId="2" xfId="1" applyNumberFormat="1" applyFont="1" applyFill="1" applyBorder="1" applyProtection="1"/>
    <xf numFmtId="44" fontId="3" fillId="0" borderId="2" xfId="1" applyNumberFormat="1" applyFont="1" applyBorder="1" applyProtection="1"/>
    <xf numFmtId="44" fontId="3" fillId="0" borderId="2" xfId="1" applyNumberFormat="1" applyFont="1" applyBorder="1" applyProtection="1">
      <protection locked="0"/>
    </xf>
    <xf numFmtId="44" fontId="3" fillId="0" borderId="1" xfId="0" applyNumberFormat="1" applyFont="1" applyBorder="1" applyProtection="1">
      <protection locked="0"/>
    </xf>
    <xf numFmtId="44" fontId="3" fillId="0" borderId="1" xfId="1" applyNumberFormat="1" applyFont="1" applyBorder="1" applyProtection="1">
      <protection locked="0"/>
    </xf>
    <xf numFmtId="44" fontId="3" fillId="0" borderId="1" xfId="1" applyNumberFormat="1" applyFont="1" applyBorder="1" applyProtection="1"/>
    <xf numFmtId="44" fontId="3" fillId="0" borderId="4" xfId="0" applyNumberFormat="1" applyFont="1" applyBorder="1" applyAlignment="1" applyProtection="1">
      <alignment horizontal="right"/>
    </xf>
    <xf numFmtId="44" fontId="2" fillId="0" borderId="6" xfId="0" applyNumberFormat="1" applyFont="1" applyBorder="1" applyAlignment="1" applyProtection="1">
      <alignment horizontal="right"/>
    </xf>
    <xf numFmtId="44" fontId="2" fillId="0" borderId="4" xfId="0" applyNumberFormat="1" applyFont="1" applyBorder="1" applyAlignment="1" applyProtection="1">
      <alignment horizontal="right"/>
    </xf>
    <xf numFmtId="44" fontId="0" fillId="0" borderId="4" xfId="0" applyNumberFormat="1" applyBorder="1" applyAlignment="1" applyProtection="1">
      <alignment horizontal="center"/>
    </xf>
    <xf numFmtId="44" fontId="3" fillId="0" borderId="2" xfId="0" applyNumberFormat="1" applyFont="1" applyFill="1" applyBorder="1" applyProtection="1">
      <protection locked="0"/>
    </xf>
    <xf numFmtId="44" fontId="3" fillId="0" borderId="2" xfId="1" applyNumberFormat="1" applyFont="1" applyFill="1" applyBorder="1" applyProtection="1">
      <protection locked="0"/>
    </xf>
    <xf numFmtId="44" fontId="0" fillId="0" borderId="0" xfId="0" applyNumberFormat="1"/>
    <xf numFmtId="44" fontId="3" fillId="0" borderId="2" xfId="0" applyNumberFormat="1" applyFont="1" applyBorder="1" applyAlignment="1" applyProtection="1">
      <alignment horizontal="center"/>
      <protection locked="0"/>
    </xf>
    <xf numFmtId="44" fontId="4" fillId="2" borderId="2" xfId="0" applyNumberFormat="1" applyFont="1" applyFill="1" applyBorder="1" applyAlignment="1" applyProtection="1">
      <alignment horizontal="center"/>
    </xf>
    <xf numFmtId="44" fontId="4" fillId="2" borderId="1" xfId="0" applyNumberFormat="1" applyFont="1" applyFill="1" applyBorder="1" applyAlignment="1" applyProtection="1">
      <alignment horizontal="center"/>
    </xf>
    <xf numFmtId="44" fontId="3" fillId="2" borderId="1" xfId="0" applyNumberFormat="1" applyFont="1" applyFill="1" applyBorder="1" applyProtection="1"/>
    <xf numFmtId="44" fontId="3" fillId="2" borderId="1" xfId="1" applyNumberFormat="1" applyFont="1" applyFill="1" applyBorder="1" applyProtection="1"/>
    <xf numFmtId="44" fontId="0" fillId="2" borderId="2" xfId="0" applyNumberFormat="1" applyFill="1" applyBorder="1"/>
    <xf numFmtId="44" fontId="4" fillId="0" borderId="1" xfId="0" applyNumberFormat="1" applyFont="1" applyFill="1" applyBorder="1" applyAlignment="1" applyProtection="1">
      <alignment horizontal="center"/>
      <protection locked="0"/>
    </xf>
    <xf numFmtId="44" fontId="4" fillId="0" borderId="1" xfId="0" applyNumberFormat="1" applyFont="1" applyBorder="1" applyAlignment="1" applyProtection="1">
      <alignment horizontal="center"/>
      <protection locked="0"/>
    </xf>
    <xf numFmtId="44" fontId="0" fillId="2" borderId="1" xfId="0" applyNumberFormat="1" applyFill="1" applyBorder="1"/>
    <xf numFmtId="44" fontId="2" fillId="0" borderId="1" xfId="0" applyNumberFormat="1" applyFont="1" applyBorder="1" applyAlignment="1" applyProtection="1">
      <alignment horizontal="center"/>
      <protection locked="0"/>
    </xf>
    <xf numFmtId="44" fontId="3" fillId="2" borderId="1" xfId="0" applyNumberFormat="1" applyFont="1" applyFill="1" applyBorder="1" applyProtection="1">
      <protection locked="0"/>
    </xf>
    <xf numFmtId="44" fontId="2" fillId="0" borderId="2" xfId="0" applyNumberFormat="1" applyFont="1" applyBorder="1" applyAlignment="1" applyProtection="1">
      <alignment horizontal="center"/>
      <protection locked="0"/>
    </xf>
    <xf numFmtId="44" fontId="4" fillId="0" borderId="2" xfId="0" applyNumberFormat="1" applyFont="1" applyBorder="1" applyAlignment="1" applyProtection="1">
      <alignment horizontal="center"/>
    </xf>
    <xf numFmtId="44" fontId="3" fillId="2" borderId="2" xfId="0" applyNumberFormat="1" applyFont="1" applyFill="1" applyBorder="1" applyAlignment="1" applyProtection="1">
      <alignment horizontal="center"/>
    </xf>
    <xf numFmtId="44" fontId="3" fillId="0" borderId="4" xfId="2" applyNumberFormat="1" applyFont="1" applyBorder="1" applyAlignment="1" applyProtection="1">
      <alignment horizontal="center"/>
    </xf>
    <xf numFmtId="44" fontId="3" fillId="0" borderId="4" xfId="0" applyNumberFormat="1" applyFont="1" applyBorder="1" applyAlignment="1" applyProtection="1">
      <alignment horizontal="right"/>
      <protection locked="0"/>
    </xf>
    <xf numFmtId="44" fontId="2" fillId="0" borderId="6" xfId="0" applyNumberFormat="1" applyFont="1" applyBorder="1" applyAlignment="1" applyProtection="1">
      <alignment horizontal="right"/>
      <protection locked="0"/>
    </xf>
    <xf numFmtId="44" fontId="2" fillId="0" borderId="0" xfId="0" applyNumberFormat="1" applyFont="1" applyAlignment="1"/>
    <xf numFmtId="44" fontId="6" fillId="0" borderId="0" xfId="0" applyNumberFormat="1" applyFont="1" applyAlignment="1">
      <alignment horizontal="right"/>
    </xf>
    <xf numFmtId="44" fontId="7" fillId="0" borderId="0" xfId="0" applyNumberFormat="1" applyFont="1" applyBorder="1" applyAlignment="1"/>
    <xf numFmtId="44" fontId="0" fillId="0" borderId="0" xfId="0" applyNumberFormat="1" applyBorder="1" applyAlignment="1"/>
    <xf numFmtId="44" fontId="7" fillId="0" borderId="0" xfId="0" applyNumberFormat="1" applyFont="1"/>
    <xf numFmtId="44" fontId="3" fillId="0" borderId="3" xfId="0" applyNumberFormat="1" applyFont="1" applyBorder="1" applyAlignment="1" applyProtection="1">
      <alignment horizontal="center"/>
      <protection locked="0"/>
    </xf>
    <xf numFmtId="44" fontId="3" fillId="0" borderId="4" xfId="0" applyNumberFormat="1" applyFont="1" applyBorder="1" applyAlignment="1" applyProtection="1">
      <alignment horizontal="center"/>
      <protection locked="0"/>
    </xf>
    <xf numFmtId="44" fontId="3" fillId="0" borderId="6" xfId="0" applyNumberFormat="1" applyFont="1" applyBorder="1" applyAlignment="1" applyProtection="1">
      <alignment horizontal="center"/>
      <protection locked="0"/>
    </xf>
    <xf numFmtId="44" fontId="3" fillId="0" borderId="3" xfId="0" applyNumberFormat="1" applyFont="1" applyBorder="1" applyAlignment="1" applyProtection="1">
      <alignment horizontal="center"/>
      <protection locked="0"/>
    </xf>
    <xf numFmtId="44" fontId="3" fillId="0" borderId="4" xfId="0" applyNumberFormat="1" applyFont="1" applyBorder="1" applyAlignment="1" applyProtection="1">
      <alignment horizontal="center"/>
      <protection locked="0"/>
    </xf>
    <xf numFmtId="44" fontId="3" fillId="0" borderId="6" xfId="0" applyNumberFormat="1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right"/>
      <protection locked="0"/>
    </xf>
    <xf numFmtId="44" fontId="3" fillId="0" borderId="0" xfId="0" applyNumberFormat="1" applyFont="1" applyBorder="1" applyAlignment="1" applyProtection="1">
      <alignment horizontal="right"/>
      <protection locked="0"/>
    </xf>
    <xf numFmtId="44" fontId="2" fillId="0" borderId="0" xfId="0" applyNumberFormat="1" applyFont="1" applyBorder="1" applyAlignment="1" applyProtection="1">
      <alignment horizontal="right"/>
      <protection locked="0"/>
    </xf>
    <xf numFmtId="44" fontId="3" fillId="0" borderId="0" xfId="2" applyNumberFormat="1" applyFont="1" applyBorder="1" applyAlignment="1" applyProtection="1">
      <alignment horizontal="center"/>
    </xf>
    <xf numFmtId="0" fontId="4" fillId="0" borderId="3" xfId="0" applyFont="1" applyFill="1" applyBorder="1" applyAlignment="1" applyProtection="1">
      <alignment horizontal="left" wrapText="1"/>
    </xf>
    <xf numFmtId="0" fontId="4" fillId="0" borderId="6" xfId="0" applyFont="1" applyFill="1" applyBorder="1" applyAlignment="1" applyProtection="1">
      <alignment horizontal="left" wrapText="1"/>
    </xf>
    <xf numFmtId="0" fontId="4" fillId="0" borderId="3" xfId="0" applyFont="1" applyFill="1" applyBorder="1" applyAlignment="1" applyProtection="1">
      <alignment horizontal="left" wrapText="1"/>
    </xf>
    <xf numFmtId="0" fontId="4" fillId="0" borderId="6" xfId="0" applyFont="1" applyFill="1" applyBorder="1" applyAlignment="1" applyProtection="1">
      <alignment horizontal="left" wrapText="1"/>
    </xf>
    <xf numFmtId="3" fontId="4" fillId="0" borderId="3" xfId="0" applyNumberFormat="1" applyFont="1" applyFill="1" applyBorder="1" applyAlignment="1" applyProtection="1">
      <alignment horizontal="center"/>
    </xf>
    <xf numFmtId="3" fontId="4" fillId="0" borderId="6" xfId="0" applyNumberFormat="1" applyFont="1" applyFill="1" applyBorder="1" applyAlignment="1" applyProtection="1">
      <alignment horizontal="center"/>
    </xf>
    <xf numFmtId="44" fontId="3" fillId="0" borderId="3" xfId="1" applyNumberFormat="1" applyFont="1" applyBorder="1" applyAlignment="1" applyProtection="1">
      <alignment horizontal="center"/>
    </xf>
    <xf numFmtId="44" fontId="3" fillId="0" borderId="4" xfId="1" applyNumberFormat="1" applyFont="1" applyBorder="1" applyAlignment="1" applyProtection="1">
      <alignment horizontal="center"/>
    </xf>
    <xf numFmtId="44" fontId="3" fillId="0" borderId="6" xfId="1" applyNumberFormat="1" applyFont="1" applyBorder="1" applyAlignment="1" applyProtection="1">
      <alignment horizontal="center"/>
    </xf>
    <xf numFmtId="44" fontId="0" fillId="0" borderId="10" xfId="0" applyNumberFormat="1" applyBorder="1" applyAlignment="1">
      <alignment horizontal="center"/>
    </xf>
    <xf numFmtId="44" fontId="3" fillId="0" borderId="3" xfId="0" applyNumberFormat="1" applyFont="1" applyBorder="1" applyAlignment="1" applyProtection="1">
      <alignment horizontal="center"/>
      <protection locked="0"/>
    </xf>
    <xf numFmtId="44" fontId="3" fillId="0" borderId="4" xfId="0" applyNumberFormat="1" applyFont="1" applyBorder="1" applyAlignment="1" applyProtection="1">
      <alignment horizontal="center"/>
      <protection locked="0"/>
    </xf>
    <xf numFmtId="44" fontId="3" fillId="0" borderId="6" xfId="0" applyNumberFormat="1" applyFont="1" applyBorder="1" applyAlignment="1" applyProtection="1">
      <alignment horizontal="center"/>
      <protection locked="0"/>
    </xf>
    <xf numFmtId="44" fontId="3" fillId="0" borderId="3" xfId="2" applyNumberFormat="1" applyFont="1" applyBorder="1" applyAlignment="1" applyProtection="1">
      <alignment horizontal="center"/>
    </xf>
    <xf numFmtId="44" fontId="3" fillId="0" borderId="4" xfId="2" applyNumberFormat="1" applyFont="1" applyBorder="1" applyAlignment="1" applyProtection="1">
      <alignment horizontal="center"/>
    </xf>
    <xf numFmtId="44" fontId="3" fillId="0" borderId="6" xfId="2" applyNumberFormat="1" applyFont="1" applyBorder="1" applyAlignment="1" applyProtection="1">
      <alignment horizontal="center"/>
    </xf>
    <xf numFmtId="44" fontId="6" fillId="0" borderId="0" xfId="0" applyNumberFormat="1" applyFont="1" applyAlignment="1">
      <alignment horizontal="center" wrapText="1"/>
    </xf>
    <xf numFmtId="44" fontId="6" fillId="0" borderId="0" xfId="0" applyNumberFormat="1" applyFont="1" applyAlignment="1">
      <alignment horizontal="center"/>
    </xf>
    <xf numFmtId="44" fontId="0" fillId="0" borderId="7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44" fontId="2" fillId="0" borderId="3" xfId="0" applyNumberFormat="1" applyFont="1" applyBorder="1" applyAlignment="1" applyProtection="1">
      <alignment horizontal="center"/>
    </xf>
    <xf numFmtId="44" fontId="2" fillId="0" borderId="4" xfId="0" applyNumberFormat="1" applyFont="1" applyBorder="1" applyAlignment="1" applyProtection="1">
      <alignment horizontal="center"/>
    </xf>
    <xf numFmtId="44" fontId="2" fillId="0" borderId="6" xfId="0" applyNumberFormat="1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4" xfId="0" applyFont="1" applyBorder="1" applyAlignment="1" applyProtection="1">
      <alignment horizontal="center"/>
    </xf>
    <xf numFmtId="0" fontId="2" fillId="0" borderId="6" xfId="0" applyFont="1" applyBorder="1" applyAlignment="1" applyProtection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 applyProtection="1">
      <alignment horizontal="right"/>
    </xf>
    <xf numFmtId="0" fontId="2" fillId="0" borderId="4" xfId="0" applyFont="1" applyBorder="1" applyAlignment="1" applyProtection="1">
      <alignment horizontal="right"/>
    </xf>
    <xf numFmtId="0" fontId="2" fillId="0" borderId="6" xfId="0" applyFont="1" applyBorder="1" applyAlignment="1" applyProtection="1">
      <alignment horizontal="right"/>
    </xf>
    <xf numFmtId="0" fontId="2" fillId="0" borderId="0" xfId="0" applyFont="1" applyAlignment="1">
      <alignment horizontal="center" wrapText="1"/>
    </xf>
    <xf numFmtId="44" fontId="0" fillId="0" borderId="7" xfId="2" applyNumberFormat="1" applyFont="1" applyBorder="1" applyAlignment="1">
      <alignment horizontal="center"/>
    </xf>
    <xf numFmtId="44" fontId="2" fillId="0" borderId="0" xfId="0" applyNumberFormat="1" applyFont="1" applyAlignment="1">
      <alignment horizontal="center"/>
    </xf>
    <xf numFmtId="0" fontId="0" fillId="0" borderId="7" xfId="0" applyBorder="1" applyAlignment="1" applyProtection="1">
      <alignment horizontal="center"/>
      <protection locked="0"/>
    </xf>
    <xf numFmtId="44" fontId="0" fillId="0" borderId="4" xfId="2" applyFont="1" applyBorder="1" applyAlignment="1">
      <alignment horizontal="center"/>
    </xf>
    <xf numFmtId="0" fontId="8" fillId="0" borderId="0" xfId="0" applyFont="1" applyAlignment="1">
      <alignment horizontal="left" wrapText="1"/>
    </xf>
    <xf numFmtId="44" fontId="0" fillId="0" borderId="0" xfId="2" applyFont="1" applyAlignment="1">
      <alignment horizontal="center"/>
    </xf>
    <xf numFmtId="44" fontId="3" fillId="0" borderId="3" xfId="0" applyNumberFormat="1" applyFont="1" applyBorder="1" applyAlignment="1" applyProtection="1">
      <alignment horizontal="center"/>
    </xf>
    <xf numFmtId="44" fontId="3" fillId="0" borderId="4" xfId="0" applyNumberFormat="1" applyFont="1" applyBorder="1" applyAlignment="1" applyProtection="1">
      <alignment horizontal="center"/>
    </xf>
    <xf numFmtId="44" fontId="3" fillId="0" borderId="6" xfId="0" applyNumberFormat="1" applyFont="1" applyBorder="1" applyAlignment="1" applyProtection="1">
      <alignment horizontal="center"/>
    </xf>
    <xf numFmtId="4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right" wrapText="1"/>
    </xf>
    <xf numFmtId="44" fontId="2" fillId="0" borderId="8" xfId="0" applyNumberFormat="1" applyFont="1" applyBorder="1" applyAlignment="1">
      <alignment horizontal="center"/>
    </xf>
    <xf numFmtId="44" fontId="2" fillId="0" borderId="9" xfId="0" applyNumberFormat="1" applyFont="1" applyBorder="1" applyAlignment="1">
      <alignment horizontal="center"/>
    </xf>
    <xf numFmtId="44" fontId="6" fillId="0" borderId="0" xfId="0" applyNumberFormat="1" applyFont="1" applyBorder="1" applyAlignment="1">
      <alignment horizontal="center" wrapText="1"/>
    </xf>
    <xf numFmtId="44" fontId="0" fillId="0" borderId="7" xfId="2" applyFont="1" applyBorder="1" applyAlignment="1">
      <alignment horizontal="center"/>
    </xf>
    <xf numFmtId="44" fontId="0" fillId="0" borderId="11" xfId="2" applyFont="1" applyBorder="1" applyAlignment="1">
      <alignment horizontal="center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8"/>
  <sheetViews>
    <sheetView tabSelected="1" zoomScaleNormal="100" zoomScaleSheetLayoutView="100" workbookViewId="0">
      <selection activeCell="I461" sqref="I461:J461"/>
    </sheetView>
  </sheetViews>
  <sheetFormatPr defaultRowHeight="20.100000000000001" customHeight="1" x14ac:dyDescent="0.2"/>
  <cols>
    <col min="1" max="1" width="14.7109375" customWidth="1"/>
    <col min="5" max="7" width="12.7109375" style="49" customWidth="1"/>
    <col min="8" max="9" width="14.5703125" style="49" customWidth="1"/>
    <col min="10" max="10" width="14.7109375" style="49" customWidth="1"/>
  </cols>
  <sheetData>
    <row r="1" spans="1:10" ht="20.100000000000001" customHeight="1" x14ac:dyDescent="0.2">
      <c r="A1" s="105" t="s">
        <v>311</v>
      </c>
      <c r="B1" s="106"/>
      <c r="C1" s="106"/>
      <c r="D1" s="106"/>
      <c r="E1" s="106"/>
      <c r="F1" s="106"/>
      <c r="G1" s="106"/>
      <c r="H1" s="106"/>
      <c r="I1" s="106"/>
      <c r="J1" s="107"/>
    </row>
    <row r="2" spans="1:10" ht="20.100000000000001" customHeight="1" x14ac:dyDescent="0.2">
      <c r="A2" s="27"/>
      <c r="B2" s="105" t="s">
        <v>5</v>
      </c>
      <c r="C2" s="106"/>
      <c r="D2" s="107"/>
      <c r="E2" s="102" t="s">
        <v>7</v>
      </c>
      <c r="F2" s="103"/>
      <c r="G2" s="104"/>
      <c r="H2" s="102" t="s">
        <v>8</v>
      </c>
      <c r="I2" s="103"/>
      <c r="J2" s="104"/>
    </row>
    <row r="3" spans="1:10" ht="20.100000000000001" customHeight="1" x14ac:dyDescent="0.2">
      <c r="A3" s="28" t="s">
        <v>1</v>
      </c>
      <c r="B3" s="24" t="s">
        <v>0</v>
      </c>
      <c r="C3" s="24" t="s">
        <v>6</v>
      </c>
      <c r="D3" s="24" t="s">
        <v>298</v>
      </c>
      <c r="E3" s="34" t="s">
        <v>0</v>
      </c>
      <c r="F3" s="34" t="s">
        <v>6</v>
      </c>
      <c r="G3" s="34" t="s">
        <v>298</v>
      </c>
      <c r="H3" s="34" t="s">
        <v>0</v>
      </c>
      <c r="I3" s="34" t="s">
        <v>6</v>
      </c>
      <c r="J3" s="34" t="s">
        <v>298</v>
      </c>
    </row>
    <row r="4" spans="1:10" ht="20.100000000000001" customHeight="1" x14ac:dyDescent="0.2">
      <c r="A4" s="3" t="s">
        <v>302</v>
      </c>
      <c r="B4" s="12"/>
      <c r="C4" s="4">
        <v>5</v>
      </c>
      <c r="D4" s="22"/>
      <c r="E4" s="35"/>
      <c r="F4" s="36"/>
      <c r="G4" s="37"/>
      <c r="H4" s="35"/>
      <c r="I4" s="38">
        <f>ROUND(F4*C4,2)</f>
        <v>0</v>
      </c>
      <c r="J4" s="37"/>
    </row>
    <row r="5" spans="1:10" ht="20.100000000000001" customHeight="1" x14ac:dyDescent="0.2">
      <c r="A5" s="3" t="s">
        <v>19</v>
      </c>
      <c r="B5" s="4">
        <v>1</v>
      </c>
      <c r="C5" s="4">
        <f>1</f>
        <v>1</v>
      </c>
      <c r="D5" s="23">
        <v>1</v>
      </c>
      <c r="E5" s="36"/>
      <c r="F5" s="36"/>
      <c r="G5" s="39"/>
      <c r="H5" s="38">
        <f>ROUND(E5*B5,2)</f>
        <v>0</v>
      </c>
      <c r="I5" s="38">
        <f>ROUND(F5*C5,2)</f>
        <v>0</v>
      </c>
      <c r="J5" s="38">
        <f>ROUND(G5*D5,2)</f>
        <v>0</v>
      </c>
    </row>
    <row r="6" spans="1:10" ht="20.100000000000001" customHeight="1" x14ac:dyDescent="0.2">
      <c r="A6" s="1" t="s">
        <v>20</v>
      </c>
      <c r="B6" s="2">
        <v>2</v>
      </c>
      <c r="C6" s="2">
        <v>2</v>
      </c>
      <c r="D6" s="23">
        <v>1</v>
      </c>
      <c r="E6" s="36"/>
      <c r="F6" s="36"/>
      <c r="G6" s="36"/>
      <c r="H6" s="38">
        <f t="shared" ref="H6:H12" si="0">ROUND(E6*B6,2)</f>
        <v>0</v>
      </c>
      <c r="I6" s="38">
        <f t="shared" ref="I6:I12" si="1">ROUND(F6*C6,2)</f>
        <v>0</v>
      </c>
      <c r="J6" s="38">
        <f t="shared" ref="J6:J12" si="2">ROUND(G6*D6,2)</f>
        <v>0</v>
      </c>
    </row>
    <row r="7" spans="1:10" ht="20.100000000000001" customHeight="1" x14ac:dyDescent="0.2">
      <c r="A7" s="3" t="s">
        <v>21</v>
      </c>
      <c r="B7" s="2">
        <v>10</v>
      </c>
      <c r="C7" s="2">
        <v>43</v>
      </c>
      <c r="D7" s="23">
        <v>1</v>
      </c>
      <c r="E7" s="36"/>
      <c r="F7" s="36"/>
      <c r="G7" s="36"/>
      <c r="H7" s="38">
        <f t="shared" si="0"/>
        <v>0</v>
      </c>
      <c r="I7" s="38">
        <f t="shared" si="1"/>
        <v>0</v>
      </c>
      <c r="J7" s="38">
        <f t="shared" si="2"/>
        <v>0</v>
      </c>
    </row>
    <row r="8" spans="1:10" ht="20.100000000000001" customHeight="1" x14ac:dyDescent="0.2">
      <c r="A8" s="1" t="s">
        <v>22</v>
      </c>
      <c r="B8" s="2">
        <v>40</v>
      </c>
      <c r="C8" s="2">
        <v>30</v>
      </c>
      <c r="D8" s="23">
        <v>1</v>
      </c>
      <c r="E8" s="36"/>
      <c r="F8" s="36"/>
      <c r="G8" s="36"/>
      <c r="H8" s="38">
        <f t="shared" si="0"/>
        <v>0</v>
      </c>
      <c r="I8" s="38">
        <f t="shared" si="1"/>
        <v>0</v>
      </c>
      <c r="J8" s="38">
        <f t="shared" si="2"/>
        <v>0</v>
      </c>
    </row>
    <row r="9" spans="1:10" ht="20.100000000000001" customHeight="1" x14ac:dyDescent="0.2">
      <c r="A9" s="3" t="s">
        <v>23</v>
      </c>
      <c r="B9" s="2">
        <v>10</v>
      </c>
      <c r="C9" s="2">
        <v>10</v>
      </c>
      <c r="D9" s="23">
        <v>1</v>
      </c>
      <c r="E9" s="36"/>
      <c r="F9" s="36"/>
      <c r="G9" s="36"/>
      <c r="H9" s="38">
        <f t="shared" si="0"/>
        <v>0</v>
      </c>
      <c r="I9" s="38">
        <f t="shared" si="1"/>
        <v>0</v>
      </c>
      <c r="J9" s="38">
        <f t="shared" si="2"/>
        <v>0</v>
      </c>
    </row>
    <row r="10" spans="1:10" ht="20.100000000000001" customHeight="1" x14ac:dyDescent="0.2">
      <c r="A10" s="1" t="s">
        <v>24</v>
      </c>
      <c r="B10" s="2">
        <v>10</v>
      </c>
      <c r="C10" s="2">
        <v>1</v>
      </c>
      <c r="D10" s="23">
        <v>1</v>
      </c>
      <c r="E10" s="36"/>
      <c r="F10" s="36"/>
      <c r="G10" s="36"/>
      <c r="H10" s="38">
        <f t="shared" si="0"/>
        <v>0</v>
      </c>
      <c r="I10" s="38">
        <f t="shared" si="1"/>
        <v>0</v>
      </c>
      <c r="J10" s="38">
        <f t="shared" si="2"/>
        <v>0</v>
      </c>
    </row>
    <row r="11" spans="1:10" ht="20.100000000000001" customHeight="1" x14ac:dyDescent="0.2">
      <c r="A11" s="3" t="s">
        <v>25</v>
      </c>
      <c r="B11" s="2">
        <v>5</v>
      </c>
      <c r="C11" s="2">
        <f>1</f>
        <v>1</v>
      </c>
      <c r="D11" s="23">
        <v>1</v>
      </c>
      <c r="E11" s="36"/>
      <c r="F11" s="36"/>
      <c r="G11" s="36"/>
      <c r="H11" s="38">
        <f t="shared" si="0"/>
        <v>0</v>
      </c>
      <c r="I11" s="38">
        <f t="shared" si="1"/>
        <v>0</v>
      </c>
      <c r="J11" s="38">
        <f t="shared" si="2"/>
        <v>0</v>
      </c>
    </row>
    <row r="12" spans="1:10" ht="20.100000000000001" customHeight="1" x14ac:dyDescent="0.2">
      <c r="A12" s="1" t="s">
        <v>26</v>
      </c>
      <c r="B12" s="2">
        <f>1</f>
        <v>1</v>
      </c>
      <c r="C12" s="2">
        <f>1</f>
        <v>1</v>
      </c>
      <c r="D12" s="23">
        <v>1</v>
      </c>
      <c r="E12" s="40"/>
      <c r="F12" s="40"/>
      <c r="G12" s="41"/>
      <c r="H12" s="38">
        <f t="shared" si="0"/>
        <v>0</v>
      </c>
      <c r="I12" s="38">
        <f t="shared" si="1"/>
        <v>0</v>
      </c>
      <c r="J12" s="38">
        <f t="shared" si="2"/>
        <v>0</v>
      </c>
    </row>
    <row r="13" spans="1:10" ht="20.100000000000001" customHeight="1" x14ac:dyDescent="0.2">
      <c r="A13" s="109" t="s">
        <v>9</v>
      </c>
      <c r="B13" s="110"/>
      <c r="C13" s="110"/>
      <c r="D13" s="110"/>
      <c r="E13" s="110"/>
      <c r="F13" s="110"/>
      <c r="G13" s="111"/>
      <c r="H13" s="42">
        <f>SUM(H4:H12)</f>
        <v>0</v>
      </c>
      <c r="I13" s="42">
        <f>SUM(I4:I12)</f>
        <v>0</v>
      </c>
      <c r="J13" s="42">
        <f>SUM(J4:J12)</f>
        <v>0</v>
      </c>
    </row>
    <row r="14" spans="1:10" ht="20.100000000000001" customHeight="1" x14ac:dyDescent="0.2">
      <c r="A14" s="29"/>
      <c r="B14" s="30"/>
      <c r="C14" s="30"/>
      <c r="D14" s="30"/>
      <c r="E14" s="43"/>
      <c r="F14" s="43"/>
      <c r="G14" s="44" t="s">
        <v>11</v>
      </c>
      <c r="H14" s="95">
        <f>SUM(H13:J13)</f>
        <v>0</v>
      </c>
      <c r="I14" s="96"/>
      <c r="J14" s="97"/>
    </row>
    <row r="15" spans="1:10" ht="20.100000000000001" customHeight="1" x14ac:dyDescent="0.2">
      <c r="A15" s="31"/>
      <c r="B15" s="31"/>
      <c r="C15" s="31"/>
      <c r="D15" s="31"/>
      <c r="E15" s="32"/>
      <c r="F15" s="32"/>
      <c r="G15" s="32"/>
      <c r="H15" s="32"/>
      <c r="I15" s="32"/>
      <c r="J15" s="32"/>
    </row>
    <row r="16" spans="1:10" ht="20.100000000000001" customHeight="1" x14ac:dyDescent="0.2">
      <c r="A16" s="105" t="s">
        <v>312</v>
      </c>
      <c r="B16" s="106"/>
      <c r="C16" s="106"/>
      <c r="D16" s="106"/>
      <c r="E16" s="106"/>
      <c r="F16" s="106"/>
      <c r="G16" s="106"/>
      <c r="H16" s="106"/>
      <c r="I16" s="106"/>
      <c r="J16" s="107"/>
    </row>
    <row r="17" spans="1:10" ht="20.100000000000001" customHeight="1" x14ac:dyDescent="0.2">
      <c r="A17" s="27"/>
      <c r="B17" s="105" t="s">
        <v>5</v>
      </c>
      <c r="C17" s="106"/>
      <c r="D17" s="107"/>
      <c r="E17" s="102" t="s">
        <v>7</v>
      </c>
      <c r="F17" s="103"/>
      <c r="G17" s="104"/>
      <c r="H17" s="102" t="s">
        <v>8</v>
      </c>
      <c r="I17" s="103"/>
      <c r="J17" s="104"/>
    </row>
    <row r="18" spans="1:10" ht="20.100000000000001" customHeight="1" x14ac:dyDescent="0.2">
      <c r="A18" s="28" t="s">
        <v>1</v>
      </c>
      <c r="B18" s="24" t="s">
        <v>0</v>
      </c>
      <c r="C18" s="24" t="s">
        <v>6</v>
      </c>
      <c r="D18" s="24" t="s">
        <v>298</v>
      </c>
      <c r="E18" s="34" t="s">
        <v>0</v>
      </c>
      <c r="F18" s="34" t="s">
        <v>6</v>
      </c>
      <c r="G18" s="34" t="s">
        <v>298</v>
      </c>
      <c r="H18" s="34" t="s">
        <v>0</v>
      </c>
      <c r="I18" s="34" t="s">
        <v>6</v>
      </c>
      <c r="J18" s="34" t="s">
        <v>298</v>
      </c>
    </row>
    <row r="19" spans="1:10" ht="20.100000000000001" customHeight="1" x14ac:dyDescent="0.2">
      <c r="A19" s="3" t="s">
        <v>35</v>
      </c>
      <c r="B19" s="23">
        <v>1</v>
      </c>
      <c r="C19" s="23">
        <v>1</v>
      </c>
      <c r="D19" s="23">
        <v>1</v>
      </c>
      <c r="E19" s="36"/>
      <c r="F19" s="36"/>
      <c r="G19" s="39"/>
      <c r="H19" s="38">
        <f t="shared" ref="H19:H26" si="3">ROUND(E19*B19,2)</f>
        <v>0</v>
      </c>
      <c r="I19" s="38">
        <f t="shared" ref="I19:I26" si="4">ROUND(F19*C19,2)</f>
        <v>0</v>
      </c>
      <c r="J19" s="38">
        <f t="shared" ref="J19:J26" si="5">ROUND(G19*D19,2)</f>
        <v>0</v>
      </c>
    </row>
    <row r="20" spans="1:10" ht="20.100000000000001" customHeight="1" x14ac:dyDescent="0.2">
      <c r="A20" s="1" t="s">
        <v>36</v>
      </c>
      <c r="B20" s="23">
        <v>1</v>
      </c>
      <c r="C20" s="23">
        <v>1</v>
      </c>
      <c r="D20" s="23">
        <v>1</v>
      </c>
      <c r="E20" s="40"/>
      <c r="F20" s="40"/>
      <c r="G20" s="41"/>
      <c r="H20" s="38">
        <f t="shared" si="3"/>
        <v>0</v>
      </c>
      <c r="I20" s="38">
        <f t="shared" si="4"/>
        <v>0</v>
      </c>
      <c r="J20" s="38">
        <f t="shared" si="5"/>
        <v>0</v>
      </c>
    </row>
    <row r="21" spans="1:10" ht="20.100000000000001" customHeight="1" x14ac:dyDescent="0.2">
      <c r="A21" s="3" t="s">
        <v>37</v>
      </c>
      <c r="B21" s="23">
        <v>1</v>
      </c>
      <c r="C21" s="23">
        <v>1</v>
      </c>
      <c r="D21" s="23">
        <v>1</v>
      </c>
      <c r="E21" s="40"/>
      <c r="F21" s="40"/>
      <c r="G21" s="41"/>
      <c r="H21" s="38">
        <f t="shared" si="3"/>
        <v>0</v>
      </c>
      <c r="I21" s="38">
        <f t="shared" si="4"/>
        <v>0</v>
      </c>
      <c r="J21" s="38">
        <f t="shared" si="5"/>
        <v>0</v>
      </c>
    </row>
    <row r="22" spans="1:10" ht="20.100000000000001" customHeight="1" x14ac:dyDescent="0.2">
      <c r="A22" s="1" t="s">
        <v>38</v>
      </c>
      <c r="B22" s="23">
        <v>15</v>
      </c>
      <c r="C22" s="23">
        <v>1</v>
      </c>
      <c r="D22" s="23">
        <v>1</v>
      </c>
      <c r="E22" s="40"/>
      <c r="F22" s="40"/>
      <c r="G22" s="41"/>
      <c r="H22" s="38">
        <f t="shared" si="3"/>
        <v>0</v>
      </c>
      <c r="I22" s="38">
        <f t="shared" si="4"/>
        <v>0</v>
      </c>
      <c r="J22" s="38">
        <f t="shared" si="5"/>
        <v>0</v>
      </c>
    </row>
    <row r="23" spans="1:10" ht="20.100000000000001" customHeight="1" x14ac:dyDescent="0.2">
      <c r="A23" s="3" t="s">
        <v>39</v>
      </c>
      <c r="B23" s="23">
        <v>3</v>
      </c>
      <c r="C23" s="23">
        <v>1</v>
      </c>
      <c r="D23" s="23">
        <v>1</v>
      </c>
      <c r="E23" s="40"/>
      <c r="F23" s="40"/>
      <c r="G23" s="41"/>
      <c r="H23" s="38">
        <f t="shared" si="3"/>
        <v>0</v>
      </c>
      <c r="I23" s="38">
        <f t="shared" si="4"/>
        <v>0</v>
      </c>
      <c r="J23" s="38">
        <f t="shared" si="5"/>
        <v>0</v>
      </c>
    </row>
    <row r="24" spans="1:10" ht="20.100000000000001" customHeight="1" x14ac:dyDescent="0.2">
      <c r="A24" s="1" t="s">
        <v>40</v>
      </c>
      <c r="B24" s="23">
        <v>3</v>
      </c>
      <c r="C24" s="23">
        <v>1</v>
      </c>
      <c r="D24" s="23">
        <v>1</v>
      </c>
      <c r="E24" s="40"/>
      <c r="F24" s="40"/>
      <c r="G24" s="41"/>
      <c r="H24" s="38">
        <f t="shared" si="3"/>
        <v>0</v>
      </c>
      <c r="I24" s="38">
        <f t="shared" si="4"/>
        <v>0</v>
      </c>
      <c r="J24" s="38">
        <f t="shared" si="5"/>
        <v>0</v>
      </c>
    </row>
    <row r="25" spans="1:10" ht="20.100000000000001" customHeight="1" x14ac:dyDescent="0.2">
      <c r="A25" s="3" t="s">
        <v>41</v>
      </c>
      <c r="B25" s="23">
        <v>3</v>
      </c>
      <c r="C25" s="23">
        <v>1</v>
      </c>
      <c r="D25" s="23">
        <v>1</v>
      </c>
      <c r="E25" s="40"/>
      <c r="F25" s="40"/>
      <c r="G25" s="41"/>
      <c r="H25" s="38">
        <f t="shared" si="3"/>
        <v>0</v>
      </c>
      <c r="I25" s="38">
        <f t="shared" si="4"/>
        <v>0</v>
      </c>
      <c r="J25" s="38">
        <f t="shared" si="5"/>
        <v>0</v>
      </c>
    </row>
    <row r="26" spans="1:10" ht="20.100000000000001" customHeight="1" x14ac:dyDescent="0.2">
      <c r="A26" s="1" t="s">
        <v>42</v>
      </c>
      <c r="B26" s="23">
        <v>3</v>
      </c>
      <c r="C26" s="23">
        <v>1</v>
      </c>
      <c r="D26" s="23">
        <v>1</v>
      </c>
      <c r="E26" s="40"/>
      <c r="F26" s="40"/>
      <c r="G26" s="41"/>
      <c r="H26" s="38">
        <f t="shared" si="3"/>
        <v>0</v>
      </c>
      <c r="I26" s="38">
        <f t="shared" si="4"/>
        <v>0</v>
      </c>
      <c r="J26" s="38">
        <f t="shared" si="5"/>
        <v>0</v>
      </c>
    </row>
    <row r="27" spans="1:10" ht="20.100000000000001" customHeight="1" x14ac:dyDescent="0.2">
      <c r="A27" s="109" t="s">
        <v>9</v>
      </c>
      <c r="B27" s="110"/>
      <c r="C27" s="110"/>
      <c r="D27" s="110"/>
      <c r="E27" s="110"/>
      <c r="F27" s="110"/>
      <c r="G27" s="111"/>
      <c r="H27" s="42">
        <f>SUM(H19:H26)</f>
        <v>0</v>
      </c>
      <c r="I27" s="42">
        <f>SUM(I19:I26)</f>
        <v>0</v>
      </c>
      <c r="J27" s="42">
        <f>SUM(J19:J26)</f>
        <v>0</v>
      </c>
    </row>
    <row r="28" spans="1:10" ht="20.100000000000001" customHeight="1" x14ac:dyDescent="0.2">
      <c r="A28" s="29"/>
      <c r="B28" s="30"/>
      <c r="C28" s="30"/>
      <c r="D28" s="30"/>
      <c r="E28" s="43"/>
      <c r="F28" s="43"/>
      <c r="G28" s="44" t="s">
        <v>12</v>
      </c>
      <c r="H28" s="95">
        <f>SUM(H27:J27)</f>
        <v>0</v>
      </c>
      <c r="I28" s="96"/>
      <c r="J28" s="97"/>
    </row>
    <row r="29" spans="1:10" ht="20.100000000000001" customHeight="1" x14ac:dyDescent="0.2">
      <c r="A29" s="30"/>
      <c r="B29" s="30"/>
      <c r="C29" s="30"/>
      <c r="D29" s="30"/>
      <c r="E29" s="43"/>
      <c r="F29" s="43"/>
      <c r="G29" s="45"/>
      <c r="H29" s="33"/>
      <c r="I29" s="33"/>
      <c r="J29" s="46"/>
    </row>
    <row r="30" spans="1:10" ht="20.100000000000001" customHeight="1" x14ac:dyDescent="0.2">
      <c r="A30" s="105" t="s">
        <v>51</v>
      </c>
      <c r="B30" s="106"/>
      <c r="C30" s="106"/>
      <c r="D30" s="106"/>
      <c r="E30" s="106"/>
      <c r="F30" s="106"/>
      <c r="G30" s="106"/>
      <c r="H30" s="106"/>
      <c r="I30" s="106"/>
      <c r="J30" s="107"/>
    </row>
    <row r="31" spans="1:10" ht="20.100000000000001" customHeight="1" x14ac:dyDescent="0.2">
      <c r="A31" s="27"/>
      <c r="B31" s="105" t="s">
        <v>5</v>
      </c>
      <c r="C31" s="106"/>
      <c r="D31" s="107"/>
      <c r="E31" s="102" t="s">
        <v>7</v>
      </c>
      <c r="F31" s="103"/>
      <c r="G31" s="104"/>
      <c r="H31" s="102" t="s">
        <v>8</v>
      </c>
      <c r="I31" s="103"/>
      <c r="J31" s="104"/>
    </row>
    <row r="32" spans="1:10" ht="20.100000000000001" customHeight="1" x14ac:dyDescent="0.2">
      <c r="A32" s="28" t="s">
        <v>1</v>
      </c>
      <c r="B32" s="24" t="s">
        <v>0</v>
      </c>
      <c r="C32" s="24" t="s">
        <v>6</v>
      </c>
      <c r="D32" s="24" t="s">
        <v>298</v>
      </c>
      <c r="E32" s="34" t="s">
        <v>0</v>
      </c>
      <c r="F32" s="34" t="s">
        <v>6</v>
      </c>
      <c r="G32" s="34" t="s">
        <v>298</v>
      </c>
      <c r="H32" s="34" t="s">
        <v>0</v>
      </c>
      <c r="I32" s="34" t="s">
        <v>6</v>
      </c>
      <c r="J32" s="34" t="s">
        <v>298</v>
      </c>
    </row>
    <row r="33" spans="1:10" ht="20.100000000000001" customHeight="1" x14ac:dyDescent="0.2">
      <c r="A33" s="3" t="s">
        <v>52</v>
      </c>
      <c r="B33" s="2">
        <v>20</v>
      </c>
      <c r="C33" s="2">
        <v>20</v>
      </c>
      <c r="D33" s="2">
        <v>1</v>
      </c>
      <c r="E33" s="36"/>
      <c r="F33" s="36"/>
      <c r="G33" s="39"/>
      <c r="H33" s="38">
        <f t="shared" ref="H33:H43" si="6">ROUND(E33*B33,2)</f>
        <v>0</v>
      </c>
      <c r="I33" s="38">
        <f t="shared" ref="I33:I43" si="7">ROUND(F33*C33,2)</f>
        <v>0</v>
      </c>
      <c r="J33" s="38">
        <f t="shared" ref="J33:J43" si="8">ROUND(G33*D33,2)</f>
        <v>0</v>
      </c>
    </row>
    <row r="34" spans="1:10" ht="20.100000000000001" customHeight="1" x14ac:dyDescent="0.2">
      <c r="A34" s="3" t="s">
        <v>53</v>
      </c>
      <c r="B34" s="2">
        <v>8</v>
      </c>
      <c r="C34" s="2">
        <v>8</v>
      </c>
      <c r="D34" s="2">
        <v>1</v>
      </c>
      <c r="E34" s="40"/>
      <c r="F34" s="40"/>
      <c r="G34" s="41"/>
      <c r="H34" s="38">
        <f t="shared" si="6"/>
        <v>0</v>
      </c>
      <c r="I34" s="38">
        <f t="shared" si="7"/>
        <v>0</v>
      </c>
      <c r="J34" s="38">
        <f t="shared" si="8"/>
        <v>0</v>
      </c>
    </row>
    <row r="35" spans="1:10" ht="20.100000000000001" customHeight="1" x14ac:dyDescent="0.2">
      <c r="A35" s="3" t="s">
        <v>54</v>
      </c>
      <c r="B35" s="2">
        <v>4</v>
      </c>
      <c r="C35" s="2">
        <v>4</v>
      </c>
      <c r="D35" s="2">
        <v>1</v>
      </c>
      <c r="E35" s="40"/>
      <c r="F35" s="40"/>
      <c r="G35" s="41"/>
      <c r="H35" s="38">
        <f t="shared" si="6"/>
        <v>0</v>
      </c>
      <c r="I35" s="38">
        <f t="shared" si="7"/>
        <v>0</v>
      </c>
      <c r="J35" s="38">
        <f t="shared" si="8"/>
        <v>0</v>
      </c>
    </row>
    <row r="36" spans="1:10" ht="20.100000000000001" customHeight="1" x14ac:dyDescent="0.2">
      <c r="A36" s="3" t="s">
        <v>56</v>
      </c>
      <c r="B36" s="2">
        <v>4</v>
      </c>
      <c r="C36" s="2">
        <v>4</v>
      </c>
      <c r="D36" s="2">
        <v>1</v>
      </c>
      <c r="E36" s="40"/>
      <c r="F36" s="40"/>
      <c r="G36" s="41"/>
      <c r="H36" s="38">
        <f t="shared" si="6"/>
        <v>0</v>
      </c>
      <c r="I36" s="38">
        <f t="shared" si="7"/>
        <v>0</v>
      </c>
      <c r="J36" s="38">
        <f t="shared" si="8"/>
        <v>0</v>
      </c>
    </row>
    <row r="37" spans="1:10" ht="20.100000000000001" customHeight="1" x14ac:dyDescent="0.2">
      <c r="A37" s="3" t="s">
        <v>55</v>
      </c>
      <c r="B37" s="2">
        <v>1</v>
      </c>
      <c r="C37" s="2">
        <v>1</v>
      </c>
      <c r="D37" s="2">
        <v>1</v>
      </c>
      <c r="E37" s="40"/>
      <c r="F37" s="40"/>
      <c r="G37" s="41"/>
      <c r="H37" s="38">
        <f t="shared" si="6"/>
        <v>0</v>
      </c>
      <c r="I37" s="38">
        <f t="shared" si="7"/>
        <v>0</v>
      </c>
      <c r="J37" s="38">
        <f t="shared" si="8"/>
        <v>0</v>
      </c>
    </row>
    <row r="38" spans="1:10" ht="20.100000000000001" customHeight="1" x14ac:dyDescent="0.2">
      <c r="A38" s="3" t="s">
        <v>57</v>
      </c>
      <c r="B38" s="2">
        <v>5</v>
      </c>
      <c r="C38" s="2">
        <v>5</v>
      </c>
      <c r="D38" s="2">
        <v>1</v>
      </c>
      <c r="E38" s="40"/>
      <c r="F38" s="40"/>
      <c r="G38" s="41"/>
      <c r="H38" s="38">
        <f t="shared" si="6"/>
        <v>0</v>
      </c>
      <c r="I38" s="38">
        <f t="shared" si="7"/>
        <v>0</v>
      </c>
      <c r="J38" s="38">
        <f t="shared" si="8"/>
        <v>0</v>
      </c>
    </row>
    <row r="39" spans="1:10" ht="20.100000000000001" customHeight="1" x14ac:dyDescent="0.2">
      <c r="A39" s="3" t="s">
        <v>58</v>
      </c>
      <c r="B39" s="2">
        <v>15</v>
      </c>
      <c r="C39" s="2">
        <v>15</v>
      </c>
      <c r="D39" s="19">
        <f>2</f>
        <v>2</v>
      </c>
      <c r="E39" s="40"/>
      <c r="F39" s="40"/>
      <c r="G39" s="41"/>
      <c r="H39" s="38">
        <f t="shared" si="6"/>
        <v>0</v>
      </c>
      <c r="I39" s="38">
        <f t="shared" si="7"/>
        <v>0</v>
      </c>
      <c r="J39" s="38">
        <f t="shared" si="8"/>
        <v>0</v>
      </c>
    </row>
    <row r="40" spans="1:10" ht="20.100000000000001" customHeight="1" x14ac:dyDescent="0.2">
      <c r="A40" s="3" t="s">
        <v>59</v>
      </c>
      <c r="B40" s="2">
        <v>5</v>
      </c>
      <c r="C40" s="2">
        <v>5</v>
      </c>
      <c r="D40" s="2">
        <v>1</v>
      </c>
      <c r="E40" s="40"/>
      <c r="F40" s="40"/>
      <c r="G40" s="41"/>
      <c r="H40" s="38">
        <f t="shared" si="6"/>
        <v>0</v>
      </c>
      <c r="I40" s="38">
        <f t="shared" si="7"/>
        <v>0</v>
      </c>
      <c r="J40" s="38">
        <f t="shared" si="8"/>
        <v>0</v>
      </c>
    </row>
    <row r="41" spans="1:10" ht="20.100000000000001" customHeight="1" x14ac:dyDescent="0.2">
      <c r="A41" s="3" t="s">
        <v>60</v>
      </c>
      <c r="B41" s="2">
        <v>1</v>
      </c>
      <c r="C41" s="2">
        <v>1</v>
      </c>
      <c r="D41" s="2">
        <v>1</v>
      </c>
      <c r="E41" s="40"/>
      <c r="F41" s="40"/>
      <c r="G41" s="41"/>
      <c r="H41" s="38">
        <f t="shared" si="6"/>
        <v>0</v>
      </c>
      <c r="I41" s="38">
        <f t="shared" si="7"/>
        <v>0</v>
      </c>
      <c r="J41" s="38">
        <f t="shared" si="8"/>
        <v>0</v>
      </c>
    </row>
    <row r="42" spans="1:10" ht="20.100000000000001" customHeight="1" x14ac:dyDescent="0.2">
      <c r="A42" s="3" t="s">
        <v>61</v>
      </c>
      <c r="B42" s="2">
        <v>1</v>
      </c>
      <c r="C42" s="2">
        <v>1</v>
      </c>
      <c r="D42" s="2">
        <v>1</v>
      </c>
      <c r="E42" s="40"/>
      <c r="F42" s="40"/>
      <c r="G42" s="41"/>
      <c r="H42" s="38">
        <f t="shared" si="6"/>
        <v>0</v>
      </c>
      <c r="I42" s="38">
        <f t="shared" si="7"/>
        <v>0</v>
      </c>
      <c r="J42" s="38">
        <f t="shared" si="8"/>
        <v>0</v>
      </c>
    </row>
    <row r="43" spans="1:10" ht="20.100000000000001" customHeight="1" x14ac:dyDescent="0.2">
      <c r="A43" s="3" t="s">
        <v>62</v>
      </c>
      <c r="B43" s="2">
        <v>1</v>
      </c>
      <c r="C43" s="2">
        <v>1</v>
      </c>
      <c r="D43" s="2">
        <v>1</v>
      </c>
      <c r="E43" s="40"/>
      <c r="F43" s="40"/>
      <c r="G43" s="41"/>
      <c r="H43" s="38">
        <f t="shared" si="6"/>
        <v>0</v>
      </c>
      <c r="I43" s="38">
        <f t="shared" si="7"/>
        <v>0</v>
      </c>
      <c r="J43" s="38">
        <f t="shared" si="8"/>
        <v>0</v>
      </c>
    </row>
    <row r="44" spans="1:10" ht="20.100000000000001" customHeight="1" x14ac:dyDescent="0.2">
      <c r="A44" s="3" t="s">
        <v>63</v>
      </c>
      <c r="B44" s="2">
        <f>1+1</f>
        <v>2</v>
      </c>
      <c r="C44" s="2">
        <f>1</f>
        <v>1</v>
      </c>
      <c r="D44" s="2">
        <v>1</v>
      </c>
      <c r="E44" s="40"/>
      <c r="F44" s="40"/>
      <c r="G44" s="41"/>
      <c r="H44" s="38">
        <f t="shared" ref="H44:H56" si="9">ROUND(E44*B44,2)</f>
        <v>0</v>
      </c>
      <c r="I44" s="38">
        <f t="shared" ref="I44:I56" si="10">ROUND(F44*C44,2)</f>
        <v>0</v>
      </c>
      <c r="J44" s="38">
        <f t="shared" ref="J44:J56" si="11">ROUND(G44*D44,2)</f>
        <v>0</v>
      </c>
    </row>
    <row r="45" spans="1:10" ht="20.100000000000001" customHeight="1" x14ac:dyDescent="0.2">
      <c r="A45" s="3" t="s">
        <v>65</v>
      </c>
      <c r="B45" s="2">
        <v>1</v>
      </c>
      <c r="C45" s="2">
        <v>1</v>
      </c>
      <c r="D45" s="2">
        <v>1</v>
      </c>
      <c r="E45" s="40"/>
      <c r="F45" s="40"/>
      <c r="G45" s="41"/>
      <c r="H45" s="38">
        <f t="shared" si="9"/>
        <v>0</v>
      </c>
      <c r="I45" s="38">
        <f t="shared" si="10"/>
        <v>0</v>
      </c>
      <c r="J45" s="38">
        <f t="shared" si="11"/>
        <v>0</v>
      </c>
    </row>
    <row r="46" spans="1:10" ht="20.100000000000001" customHeight="1" x14ac:dyDescent="0.2">
      <c r="A46" s="3" t="s">
        <v>64</v>
      </c>
      <c r="B46" s="2">
        <v>1</v>
      </c>
      <c r="C46" s="2">
        <v>1</v>
      </c>
      <c r="D46" s="2">
        <v>1</v>
      </c>
      <c r="E46" s="40"/>
      <c r="F46" s="40"/>
      <c r="G46" s="41"/>
      <c r="H46" s="38">
        <f t="shared" si="9"/>
        <v>0</v>
      </c>
      <c r="I46" s="38">
        <f t="shared" si="10"/>
        <v>0</v>
      </c>
      <c r="J46" s="38">
        <f t="shared" si="11"/>
        <v>0</v>
      </c>
    </row>
    <row r="47" spans="1:10" ht="20.100000000000001" customHeight="1" x14ac:dyDescent="0.2">
      <c r="A47" s="3" t="s">
        <v>66</v>
      </c>
      <c r="B47" s="2">
        <v>1</v>
      </c>
      <c r="C47" s="2">
        <v>1</v>
      </c>
      <c r="D47" s="2">
        <v>1</v>
      </c>
      <c r="E47" s="40"/>
      <c r="F47" s="40"/>
      <c r="G47" s="41"/>
      <c r="H47" s="38">
        <f t="shared" si="9"/>
        <v>0</v>
      </c>
      <c r="I47" s="38">
        <f t="shared" si="10"/>
        <v>0</v>
      </c>
      <c r="J47" s="38">
        <f t="shared" si="11"/>
        <v>0</v>
      </c>
    </row>
    <row r="48" spans="1:10" ht="20.100000000000001" customHeight="1" x14ac:dyDescent="0.2">
      <c r="A48" s="105" t="s">
        <v>51</v>
      </c>
      <c r="B48" s="106"/>
      <c r="C48" s="106"/>
      <c r="D48" s="106"/>
      <c r="E48" s="106"/>
      <c r="F48" s="106"/>
      <c r="G48" s="106"/>
      <c r="H48" s="106"/>
      <c r="I48" s="106"/>
      <c r="J48" s="107"/>
    </row>
    <row r="49" spans="1:10" ht="20.100000000000001" customHeight="1" x14ac:dyDescent="0.2">
      <c r="A49" s="27"/>
      <c r="B49" s="105" t="s">
        <v>5</v>
      </c>
      <c r="C49" s="106"/>
      <c r="D49" s="107"/>
      <c r="E49" s="102" t="s">
        <v>7</v>
      </c>
      <c r="F49" s="103"/>
      <c r="G49" s="104"/>
      <c r="H49" s="102" t="s">
        <v>8</v>
      </c>
      <c r="I49" s="103"/>
      <c r="J49" s="104"/>
    </row>
    <row r="50" spans="1:10" ht="20.100000000000001" customHeight="1" x14ac:dyDescent="0.2">
      <c r="A50" s="28" t="s">
        <v>1</v>
      </c>
      <c r="B50" s="24" t="s">
        <v>0</v>
      </c>
      <c r="C50" s="24" t="s">
        <v>6</v>
      </c>
      <c r="D50" s="24" t="s">
        <v>298</v>
      </c>
      <c r="E50" s="34" t="s">
        <v>0</v>
      </c>
      <c r="F50" s="34" t="s">
        <v>6</v>
      </c>
      <c r="G50" s="34" t="s">
        <v>298</v>
      </c>
      <c r="H50" s="34" t="s">
        <v>0</v>
      </c>
      <c r="I50" s="34" t="s">
        <v>6</v>
      </c>
      <c r="J50" s="34" t="s">
        <v>298</v>
      </c>
    </row>
    <row r="51" spans="1:10" ht="20.100000000000001" customHeight="1" x14ac:dyDescent="0.2">
      <c r="A51" s="3" t="s">
        <v>67</v>
      </c>
      <c r="B51" s="2">
        <v>1</v>
      </c>
      <c r="C51" s="2">
        <v>1</v>
      </c>
      <c r="D51" s="2">
        <v>1</v>
      </c>
      <c r="E51" s="40"/>
      <c r="F51" s="40"/>
      <c r="G51" s="41"/>
      <c r="H51" s="38">
        <f t="shared" si="9"/>
        <v>0</v>
      </c>
      <c r="I51" s="38">
        <f t="shared" si="10"/>
        <v>0</v>
      </c>
      <c r="J51" s="38">
        <f t="shared" si="11"/>
        <v>0</v>
      </c>
    </row>
    <row r="52" spans="1:10" ht="20.100000000000001" customHeight="1" x14ac:dyDescent="0.2">
      <c r="A52" s="3" t="s">
        <v>68</v>
      </c>
      <c r="B52" s="2">
        <v>12</v>
      </c>
      <c r="C52" s="2">
        <v>12</v>
      </c>
      <c r="D52" s="2">
        <v>1</v>
      </c>
      <c r="E52" s="40"/>
      <c r="F52" s="40"/>
      <c r="G52" s="41"/>
      <c r="H52" s="38">
        <f t="shared" si="9"/>
        <v>0</v>
      </c>
      <c r="I52" s="38">
        <f t="shared" si="10"/>
        <v>0</v>
      </c>
      <c r="J52" s="38">
        <f t="shared" si="11"/>
        <v>0</v>
      </c>
    </row>
    <row r="53" spans="1:10" ht="20.100000000000001" customHeight="1" x14ac:dyDescent="0.2">
      <c r="A53" s="3" t="s">
        <v>69</v>
      </c>
      <c r="B53" s="2">
        <v>4</v>
      </c>
      <c r="C53" s="2">
        <v>4</v>
      </c>
      <c r="D53" s="2">
        <v>1</v>
      </c>
      <c r="E53" s="40"/>
      <c r="F53" s="40"/>
      <c r="G53" s="41"/>
      <c r="H53" s="38">
        <f t="shared" si="9"/>
        <v>0</v>
      </c>
      <c r="I53" s="38">
        <f t="shared" si="10"/>
        <v>0</v>
      </c>
      <c r="J53" s="38">
        <f t="shared" si="11"/>
        <v>0</v>
      </c>
    </row>
    <row r="54" spans="1:10" ht="20.100000000000001" customHeight="1" x14ac:dyDescent="0.2">
      <c r="A54" s="3" t="s">
        <v>70</v>
      </c>
      <c r="B54" s="2">
        <v>1</v>
      </c>
      <c r="C54" s="2">
        <v>1</v>
      </c>
      <c r="D54" s="2">
        <v>1</v>
      </c>
      <c r="E54" s="40"/>
      <c r="F54" s="40"/>
      <c r="G54" s="41"/>
      <c r="H54" s="38">
        <f t="shared" si="9"/>
        <v>0</v>
      </c>
      <c r="I54" s="38">
        <f t="shared" si="10"/>
        <v>0</v>
      </c>
      <c r="J54" s="38">
        <f t="shared" si="11"/>
        <v>0</v>
      </c>
    </row>
    <row r="55" spans="1:10" ht="20.100000000000001" customHeight="1" x14ac:dyDescent="0.2">
      <c r="A55" s="3" t="s">
        <v>71</v>
      </c>
      <c r="B55" s="2">
        <v>1</v>
      </c>
      <c r="C55" s="2">
        <v>1</v>
      </c>
      <c r="D55" s="2">
        <v>1</v>
      </c>
      <c r="E55" s="40"/>
      <c r="F55" s="40"/>
      <c r="G55" s="41"/>
      <c r="H55" s="38">
        <f t="shared" si="9"/>
        <v>0</v>
      </c>
      <c r="I55" s="38">
        <f t="shared" si="10"/>
        <v>0</v>
      </c>
      <c r="J55" s="38">
        <f t="shared" si="11"/>
        <v>0</v>
      </c>
    </row>
    <row r="56" spans="1:10" ht="20.100000000000001" customHeight="1" x14ac:dyDescent="0.2">
      <c r="A56" s="3" t="s">
        <v>72</v>
      </c>
      <c r="B56" s="2">
        <v>1</v>
      </c>
      <c r="C56" s="2">
        <v>1</v>
      </c>
      <c r="D56" s="2">
        <v>1</v>
      </c>
      <c r="E56" s="40"/>
      <c r="F56" s="40"/>
      <c r="G56" s="41"/>
      <c r="H56" s="38">
        <f t="shared" si="9"/>
        <v>0</v>
      </c>
      <c r="I56" s="38">
        <f t="shared" si="10"/>
        <v>0</v>
      </c>
      <c r="J56" s="38">
        <f t="shared" si="11"/>
        <v>0</v>
      </c>
    </row>
    <row r="57" spans="1:10" ht="20.100000000000001" customHeight="1" x14ac:dyDescent="0.2">
      <c r="A57" s="3" t="s">
        <v>73</v>
      </c>
      <c r="B57" s="2">
        <v>10</v>
      </c>
      <c r="C57" s="2">
        <v>10</v>
      </c>
      <c r="D57" s="2">
        <v>1</v>
      </c>
      <c r="E57" s="40"/>
      <c r="F57" s="40"/>
      <c r="G57" s="41"/>
      <c r="H57" s="38">
        <f t="shared" ref="H57:H86" si="12">ROUND(E57*B57,2)</f>
        <v>0</v>
      </c>
      <c r="I57" s="38">
        <f t="shared" ref="I57:I86" si="13">ROUND(F57*C57,2)</f>
        <v>0</v>
      </c>
      <c r="J57" s="38">
        <f t="shared" ref="J57:J86" si="14">ROUND(G57*D57,2)</f>
        <v>0</v>
      </c>
    </row>
    <row r="58" spans="1:10" ht="20.100000000000001" customHeight="1" x14ac:dyDescent="0.2">
      <c r="A58" s="3" t="s">
        <v>74</v>
      </c>
      <c r="B58" s="2">
        <v>10</v>
      </c>
      <c r="C58" s="2">
        <v>10</v>
      </c>
      <c r="D58" s="2">
        <v>1</v>
      </c>
      <c r="E58" s="40"/>
      <c r="F58" s="40"/>
      <c r="G58" s="41"/>
      <c r="H58" s="38">
        <f t="shared" si="12"/>
        <v>0</v>
      </c>
      <c r="I58" s="38">
        <f t="shared" si="13"/>
        <v>0</v>
      </c>
      <c r="J58" s="38">
        <f t="shared" si="14"/>
        <v>0</v>
      </c>
    </row>
    <row r="59" spans="1:10" ht="20.100000000000001" customHeight="1" x14ac:dyDescent="0.2">
      <c r="A59" s="3" t="s">
        <v>75</v>
      </c>
      <c r="B59" s="2">
        <v>1</v>
      </c>
      <c r="C59" s="2">
        <v>1</v>
      </c>
      <c r="D59" s="2">
        <v>1</v>
      </c>
      <c r="E59" s="40"/>
      <c r="F59" s="40"/>
      <c r="G59" s="41"/>
      <c r="H59" s="38">
        <f t="shared" si="12"/>
        <v>0</v>
      </c>
      <c r="I59" s="38">
        <f t="shared" si="13"/>
        <v>0</v>
      </c>
      <c r="J59" s="38">
        <f t="shared" si="14"/>
        <v>0</v>
      </c>
    </row>
    <row r="60" spans="1:10" ht="20.100000000000001" customHeight="1" x14ac:dyDescent="0.2">
      <c r="A60" s="3" t="s">
        <v>76</v>
      </c>
      <c r="B60" s="2">
        <v>1</v>
      </c>
      <c r="C60" s="2">
        <v>1</v>
      </c>
      <c r="D60" s="2">
        <v>1</v>
      </c>
      <c r="E60" s="40"/>
      <c r="F60" s="40"/>
      <c r="G60" s="41"/>
      <c r="H60" s="38">
        <f t="shared" si="12"/>
        <v>0</v>
      </c>
      <c r="I60" s="38">
        <f t="shared" si="13"/>
        <v>0</v>
      </c>
      <c r="J60" s="38">
        <f t="shared" si="14"/>
        <v>0</v>
      </c>
    </row>
    <row r="61" spans="1:10" ht="20.100000000000001" customHeight="1" x14ac:dyDescent="0.2">
      <c r="A61" s="3" t="s">
        <v>77</v>
      </c>
      <c r="B61" s="2">
        <v>1</v>
      </c>
      <c r="C61" s="2">
        <v>1</v>
      </c>
      <c r="D61" s="2">
        <v>1</v>
      </c>
      <c r="E61" s="40"/>
      <c r="F61" s="40"/>
      <c r="G61" s="41"/>
      <c r="H61" s="38">
        <f t="shared" si="12"/>
        <v>0</v>
      </c>
      <c r="I61" s="38">
        <f t="shared" si="13"/>
        <v>0</v>
      </c>
      <c r="J61" s="38">
        <f t="shared" si="14"/>
        <v>0</v>
      </c>
    </row>
    <row r="62" spans="1:10" ht="20.100000000000001" customHeight="1" x14ac:dyDescent="0.2">
      <c r="A62" s="3" t="s">
        <v>78</v>
      </c>
      <c r="B62" s="2">
        <v>1</v>
      </c>
      <c r="C62" s="2">
        <v>1</v>
      </c>
      <c r="D62" s="2">
        <v>1</v>
      </c>
      <c r="E62" s="40"/>
      <c r="F62" s="40"/>
      <c r="G62" s="41"/>
      <c r="H62" s="38">
        <f t="shared" si="12"/>
        <v>0</v>
      </c>
      <c r="I62" s="38">
        <f t="shared" si="13"/>
        <v>0</v>
      </c>
      <c r="J62" s="38">
        <f t="shared" si="14"/>
        <v>0</v>
      </c>
    </row>
    <row r="63" spans="1:10" ht="20.100000000000001" customHeight="1" x14ac:dyDescent="0.2">
      <c r="A63" s="3" t="s">
        <v>79</v>
      </c>
      <c r="B63" s="2">
        <v>1</v>
      </c>
      <c r="C63" s="2">
        <v>1</v>
      </c>
      <c r="D63" s="2">
        <v>1</v>
      </c>
      <c r="E63" s="40"/>
      <c r="F63" s="40"/>
      <c r="G63" s="41"/>
      <c r="H63" s="38">
        <f t="shared" si="12"/>
        <v>0</v>
      </c>
      <c r="I63" s="38">
        <f t="shared" si="13"/>
        <v>0</v>
      </c>
      <c r="J63" s="38">
        <f t="shared" si="14"/>
        <v>0</v>
      </c>
    </row>
    <row r="64" spans="1:10" ht="20.100000000000001" customHeight="1" x14ac:dyDescent="0.2">
      <c r="A64" s="3" t="s">
        <v>80</v>
      </c>
      <c r="B64" s="2">
        <v>40</v>
      </c>
      <c r="C64" s="2">
        <v>40</v>
      </c>
      <c r="D64" s="2">
        <v>1</v>
      </c>
      <c r="E64" s="40"/>
      <c r="F64" s="40"/>
      <c r="G64" s="41"/>
      <c r="H64" s="38">
        <f t="shared" si="12"/>
        <v>0</v>
      </c>
      <c r="I64" s="38">
        <f t="shared" si="13"/>
        <v>0</v>
      </c>
      <c r="J64" s="38">
        <f t="shared" si="14"/>
        <v>0</v>
      </c>
    </row>
    <row r="65" spans="1:10" ht="20.100000000000001" customHeight="1" x14ac:dyDescent="0.2">
      <c r="A65" s="3" t="s">
        <v>81</v>
      </c>
      <c r="B65" s="2">
        <v>1</v>
      </c>
      <c r="C65" s="2">
        <v>1</v>
      </c>
      <c r="D65" s="2">
        <v>1</v>
      </c>
      <c r="E65" s="40"/>
      <c r="F65" s="40"/>
      <c r="G65" s="41"/>
      <c r="H65" s="38">
        <f t="shared" si="12"/>
        <v>0</v>
      </c>
      <c r="I65" s="38">
        <f t="shared" si="13"/>
        <v>0</v>
      </c>
      <c r="J65" s="38">
        <f t="shared" si="14"/>
        <v>0</v>
      </c>
    </row>
    <row r="66" spans="1:10" ht="20.100000000000001" customHeight="1" x14ac:dyDescent="0.2">
      <c r="A66" s="3" t="s">
        <v>82</v>
      </c>
      <c r="B66" s="2">
        <v>1</v>
      </c>
      <c r="C66" s="2">
        <v>1</v>
      </c>
      <c r="D66" s="8">
        <v>1</v>
      </c>
      <c r="E66" s="40"/>
      <c r="F66" s="40"/>
      <c r="G66" s="41"/>
      <c r="H66" s="38">
        <f t="shared" si="12"/>
        <v>0</v>
      </c>
      <c r="I66" s="38">
        <f t="shared" si="13"/>
        <v>0</v>
      </c>
      <c r="J66" s="38">
        <f t="shared" si="14"/>
        <v>0</v>
      </c>
    </row>
    <row r="67" spans="1:10" ht="20.100000000000001" customHeight="1" x14ac:dyDescent="0.2">
      <c r="A67" s="3" t="s">
        <v>83</v>
      </c>
      <c r="B67" s="2">
        <v>1</v>
      </c>
      <c r="C67" s="2">
        <v>1</v>
      </c>
      <c r="D67" s="2">
        <v>1</v>
      </c>
      <c r="E67" s="40"/>
      <c r="F67" s="40"/>
      <c r="G67" s="41"/>
      <c r="H67" s="38">
        <f t="shared" si="12"/>
        <v>0</v>
      </c>
      <c r="I67" s="38">
        <f t="shared" si="13"/>
        <v>0</v>
      </c>
      <c r="J67" s="38">
        <f t="shared" si="14"/>
        <v>0</v>
      </c>
    </row>
    <row r="68" spans="1:10" ht="20.100000000000001" customHeight="1" x14ac:dyDescent="0.2">
      <c r="A68" s="3" t="s">
        <v>84</v>
      </c>
      <c r="B68" s="2">
        <v>1</v>
      </c>
      <c r="C68" s="2">
        <v>1</v>
      </c>
      <c r="D68" s="2">
        <v>1</v>
      </c>
      <c r="E68" s="40"/>
      <c r="F68" s="40"/>
      <c r="G68" s="41"/>
      <c r="H68" s="38">
        <f t="shared" si="12"/>
        <v>0</v>
      </c>
      <c r="I68" s="38">
        <f t="shared" si="13"/>
        <v>0</v>
      </c>
      <c r="J68" s="38">
        <f t="shared" si="14"/>
        <v>0</v>
      </c>
    </row>
    <row r="69" spans="1:10" ht="20.100000000000001" customHeight="1" x14ac:dyDescent="0.2">
      <c r="A69" s="3" t="s">
        <v>85</v>
      </c>
      <c r="B69" s="2">
        <f>5+2</f>
        <v>7</v>
      </c>
      <c r="C69" s="2">
        <f>5+2</f>
        <v>7</v>
      </c>
      <c r="D69" s="2">
        <v>1</v>
      </c>
      <c r="E69" s="40"/>
      <c r="F69" s="40"/>
      <c r="G69" s="41"/>
      <c r="H69" s="38">
        <f t="shared" si="12"/>
        <v>0</v>
      </c>
      <c r="I69" s="38">
        <f t="shared" si="13"/>
        <v>0</v>
      </c>
      <c r="J69" s="38">
        <f t="shared" si="14"/>
        <v>0</v>
      </c>
    </row>
    <row r="70" spans="1:10" ht="20.100000000000001" customHeight="1" x14ac:dyDescent="0.2">
      <c r="A70" s="3" t="s">
        <v>86</v>
      </c>
      <c r="B70" s="2">
        <v>1</v>
      </c>
      <c r="C70" s="2">
        <v>1</v>
      </c>
      <c r="D70" s="2">
        <v>1</v>
      </c>
      <c r="E70" s="40"/>
      <c r="F70" s="40"/>
      <c r="G70" s="41"/>
      <c r="H70" s="38">
        <f t="shared" si="12"/>
        <v>0</v>
      </c>
      <c r="I70" s="38">
        <f t="shared" si="13"/>
        <v>0</v>
      </c>
      <c r="J70" s="38">
        <f t="shared" si="14"/>
        <v>0</v>
      </c>
    </row>
    <row r="71" spans="1:10" ht="20.100000000000001" customHeight="1" x14ac:dyDescent="0.2">
      <c r="A71" s="3" t="s">
        <v>87</v>
      </c>
      <c r="B71" s="2">
        <f>1</f>
        <v>1</v>
      </c>
      <c r="C71" s="2">
        <f>1</f>
        <v>1</v>
      </c>
      <c r="D71" s="2">
        <v>1</v>
      </c>
      <c r="E71" s="40"/>
      <c r="F71" s="40"/>
      <c r="G71" s="41"/>
      <c r="H71" s="38">
        <f t="shared" si="12"/>
        <v>0</v>
      </c>
      <c r="I71" s="38">
        <f t="shared" si="13"/>
        <v>0</v>
      </c>
      <c r="J71" s="38">
        <f t="shared" si="14"/>
        <v>0</v>
      </c>
    </row>
    <row r="72" spans="1:10" ht="20.100000000000001" customHeight="1" x14ac:dyDescent="0.2">
      <c r="A72" s="3" t="s">
        <v>88</v>
      </c>
      <c r="B72" s="2">
        <v>1</v>
      </c>
      <c r="C72" s="2">
        <v>1</v>
      </c>
      <c r="D72" s="2">
        <v>1</v>
      </c>
      <c r="E72" s="40"/>
      <c r="F72" s="40"/>
      <c r="G72" s="41"/>
      <c r="H72" s="38">
        <f t="shared" si="12"/>
        <v>0</v>
      </c>
      <c r="I72" s="38">
        <f t="shared" si="13"/>
        <v>0</v>
      </c>
      <c r="J72" s="38">
        <f t="shared" si="14"/>
        <v>0</v>
      </c>
    </row>
    <row r="73" spans="1:10" ht="20.100000000000001" customHeight="1" x14ac:dyDescent="0.2">
      <c r="A73" s="3" t="s">
        <v>89</v>
      </c>
      <c r="B73" s="2">
        <f>2</f>
        <v>2</v>
      </c>
      <c r="C73" s="2">
        <f>2</f>
        <v>2</v>
      </c>
      <c r="D73" s="2">
        <v>1</v>
      </c>
      <c r="E73" s="40"/>
      <c r="F73" s="40"/>
      <c r="G73" s="41"/>
      <c r="H73" s="38">
        <f t="shared" si="12"/>
        <v>0</v>
      </c>
      <c r="I73" s="38">
        <f t="shared" si="13"/>
        <v>0</v>
      </c>
      <c r="J73" s="38">
        <f t="shared" si="14"/>
        <v>0</v>
      </c>
    </row>
    <row r="74" spans="1:10" ht="20.100000000000001" customHeight="1" x14ac:dyDescent="0.2">
      <c r="A74" s="3" t="s">
        <v>90</v>
      </c>
      <c r="B74" s="2">
        <f>1</f>
        <v>1</v>
      </c>
      <c r="C74" s="2">
        <f>1</f>
        <v>1</v>
      </c>
      <c r="D74" s="2">
        <v>1</v>
      </c>
      <c r="E74" s="40"/>
      <c r="F74" s="40"/>
      <c r="G74" s="41"/>
      <c r="H74" s="38">
        <f t="shared" si="12"/>
        <v>0</v>
      </c>
      <c r="I74" s="38">
        <f t="shared" si="13"/>
        <v>0</v>
      </c>
      <c r="J74" s="38">
        <f t="shared" si="14"/>
        <v>0</v>
      </c>
    </row>
    <row r="75" spans="1:10" ht="20.100000000000001" customHeight="1" x14ac:dyDescent="0.2">
      <c r="A75" s="3" t="s">
        <v>91</v>
      </c>
      <c r="B75" s="2">
        <v>1</v>
      </c>
      <c r="C75" s="2">
        <v>1</v>
      </c>
      <c r="D75" s="2">
        <v>1</v>
      </c>
      <c r="E75" s="40"/>
      <c r="F75" s="40"/>
      <c r="G75" s="41"/>
      <c r="H75" s="38">
        <f t="shared" si="12"/>
        <v>0</v>
      </c>
      <c r="I75" s="38">
        <f t="shared" si="13"/>
        <v>0</v>
      </c>
      <c r="J75" s="38">
        <f t="shared" si="14"/>
        <v>0</v>
      </c>
    </row>
    <row r="76" spans="1:10" ht="20.100000000000001" customHeight="1" x14ac:dyDescent="0.2">
      <c r="A76" s="3" t="s">
        <v>92</v>
      </c>
      <c r="B76" s="2">
        <v>1</v>
      </c>
      <c r="C76" s="2">
        <v>1</v>
      </c>
      <c r="D76" s="2">
        <v>1</v>
      </c>
      <c r="E76" s="40"/>
      <c r="F76" s="40"/>
      <c r="G76" s="41"/>
      <c r="H76" s="38">
        <f t="shared" si="12"/>
        <v>0</v>
      </c>
      <c r="I76" s="38">
        <f t="shared" si="13"/>
        <v>0</v>
      </c>
      <c r="J76" s="38">
        <f t="shared" si="14"/>
        <v>0</v>
      </c>
    </row>
    <row r="77" spans="1:10" ht="20.100000000000001" customHeight="1" x14ac:dyDescent="0.2">
      <c r="A77" s="3" t="s">
        <v>93</v>
      </c>
      <c r="B77" s="2">
        <f>7+12+1+1+2+3</f>
        <v>26</v>
      </c>
      <c r="C77" s="2">
        <f>7+12+1+1+2+3</f>
        <v>26</v>
      </c>
      <c r="D77" s="8">
        <v>1</v>
      </c>
      <c r="E77" s="40"/>
      <c r="F77" s="40"/>
      <c r="G77" s="41"/>
      <c r="H77" s="38">
        <f t="shared" si="12"/>
        <v>0</v>
      </c>
      <c r="I77" s="38">
        <f t="shared" si="13"/>
        <v>0</v>
      </c>
      <c r="J77" s="38">
        <f t="shared" si="14"/>
        <v>0</v>
      </c>
    </row>
    <row r="78" spans="1:10" ht="20.100000000000001" customHeight="1" x14ac:dyDescent="0.2">
      <c r="A78" s="3" t="s">
        <v>94</v>
      </c>
      <c r="B78" s="2">
        <f>7+1+1</f>
        <v>9</v>
      </c>
      <c r="C78" s="2">
        <v>1</v>
      </c>
      <c r="D78" s="8">
        <f>1</f>
        <v>1</v>
      </c>
      <c r="E78" s="40"/>
      <c r="F78" s="40"/>
      <c r="G78" s="41"/>
      <c r="H78" s="38">
        <f t="shared" si="12"/>
        <v>0</v>
      </c>
      <c r="I78" s="38">
        <f t="shared" si="13"/>
        <v>0</v>
      </c>
      <c r="J78" s="38">
        <f t="shared" si="14"/>
        <v>0</v>
      </c>
    </row>
    <row r="79" spans="1:10" ht="20.100000000000001" customHeight="1" x14ac:dyDescent="0.2">
      <c r="A79" s="3" t="s">
        <v>95</v>
      </c>
      <c r="B79" s="2">
        <f>2+1</f>
        <v>3</v>
      </c>
      <c r="C79" s="2">
        <f>1</f>
        <v>1</v>
      </c>
      <c r="D79" s="8">
        <v>1</v>
      </c>
      <c r="E79" s="40"/>
      <c r="F79" s="40"/>
      <c r="G79" s="41"/>
      <c r="H79" s="38">
        <f t="shared" si="12"/>
        <v>0</v>
      </c>
      <c r="I79" s="38">
        <f t="shared" si="13"/>
        <v>0</v>
      </c>
      <c r="J79" s="38">
        <f t="shared" si="14"/>
        <v>0</v>
      </c>
    </row>
    <row r="80" spans="1:10" ht="20.100000000000001" customHeight="1" x14ac:dyDescent="0.2">
      <c r="A80" s="3" t="s">
        <v>96</v>
      </c>
      <c r="B80" s="2">
        <f>14+2+1</f>
        <v>17</v>
      </c>
      <c r="C80" s="2">
        <v>1</v>
      </c>
      <c r="D80" s="8">
        <v>1</v>
      </c>
      <c r="E80" s="40"/>
      <c r="F80" s="40"/>
      <c r="G80" s="41"/>
      <c r="H80" s="38">
        <f t="shared" si="12"/>
        <v>0</v>
      </c>
      <c r="I80" s="38">
        <f t="shared" si="13"/>
        <v>0</v>
      </c>
      <c r="J80" s="38">
        <f t="shared" si="14"/>
        <v>0</v>
      </c>
    </row>
    <row r="81" spans="1:10" ht="20.100000000000001" customHeight="1" x14ac:dyDescent="0.2">
      <c r="A81" s="3" t="s">
        <v>97</v>
      </c>
      <c r="B81" s="2">
        <f>1+2</f>
        <v>3</v>
      </c>
      <c r="C81" s="2">
        <f>4+3+2+4+1</f>
        <v>14</v>
      </c>
      <c r="D81" s="8">
        <v>1</v>
      </c>
      <c r="E81" s="40"/>
      <c r="F81" s="40"/>
      <c r="G81" s="41"/>
      <c r="H81" s="38">
        <f t="shared" si="12"/>
        <v>0</v>
      </c>
      <c r="I81" s="38">
        <f t="shared" si="13"/>
        <v>0</v>
      </c>
      <c r="J81" s="38">
        <f t="shared" si="14"/>
        <v>0</v>
      </c>
    </row>
    <row r="82" spans="1:10" ht="20.100000000000001" customHeight="1" x14ac:dyDescent="0.2">
      <c r="A82" s="3" t="s">
        <v>98</v>
      </c>
      <c r="B82" s="2">
        <f>1+1</f>
        <v>2</v>
      </c>
      <c r="C82" s="2">
        <f>1</f>
        <v>1</v>
      </c>
      <c r="D82" s="8">
        <v>1</v>
      </c>
      <c r="E82" s="40"/>
      <c r="F82" s="40"/>
      <c r="G82" s="41"/>
      <c r="H82" s="38">
        <f t="shared" si="12"/>
        <v>0</v>
      </c>
      <c r="I82" s="38">
        <f t="shared" si="13"/>
        <v>0</v>
      </c>
      <c r="J82" s="38">
        <f t="shared" si="14"/>
        <v>0</v>
      </c>
    </row>
    <row r="83" spans="1:10" ht="20.100000000000001" customHeight="1" x14ac:dyDescent="0.2">
      <c r="A83" s="3" t="s">
        <v>99</v>
      </c>
      <c r="B83" s="2">
        <f>1+1</f>
        <v>2</v>
      </c>
      <c r="C83" s="2">
        <f>1+2+1</f>
        <v>4</v>
      </c>
      <c r="D83" s="8">
        <v>1</v>
      </c>
      <c r="E83" s="40"/>
      <c r="F83" s="40"/>
      <c r="G83" s="41"/>
      <c r="H83" s="38">
        <f t="shared" si="12"/>
        <v>0</v>
      </c>
      <c r="I83" s="38">
        <f t="shared" si="13"/>
        <v>0</v>
      </c>
      <c r="J83" s="38">
        <f t="shared" si="14"/>
        <v>0</v>
      </c>
    </row>
    <row r="84" spans="1:10" ht="20.100000000000001" customHeight="1" x14ac:dyDescent="0.2">
      <c r="A84" s="3" t="s">
        <v>100</v>
      </c>
      <c r="B84" s="2">
        <v>1</v>
      </c>
      <c r="C84" s="2">
        <v>1</v>
      </c>
      <c r="D84" s="8">
        <v>1</v>
      </c>
      <c r="E84" s="40"/>
      <c r="F84" s="40"/>
      <c r="G84" s="41"/>
      <c r="H84" s="38">
        <f t="shared" si="12"/>
        <v>0</v>
      </c>
      <c r="I84" s="38">
        <f t="shared" si="13"/>
        <v>0</v>
      </c>
      <c r="J84" s="38">
        <f t="shared" si="14"/>
        <v>0</v>
      </c>
    </row>
    <row r="85" spans="1:10" ht="20.100000000000001" customHeight="1" x14ac:dyDescent="0.2">
      <c r="A85" s="3" t="s">
        <v>101</v>
      </c>
      <c r="B85" s="2">
        <f>3+1+1</f>
        <v>5</v>
      </c>
      <c r="C85" s="2">
        <v>1</v>
      </c>
      <c r="D85" s="8">
        <v>1</v>
      </c>
      <c r="E85" s="40"/>
      <c r="F85" s="40"/>
      <c r="G85" s="41"/>
      <c r="H85" s="38">
        <f t="shared" si="12"/>
        <v>0</v>
      </c>
      <c r="I85" s="38">
        <f t="shared" si="13"/>
        <v>0</v>
      </c>
      <c r="J85" s="38">
        <f t="shared" si="14"/>
        <v>0</v>
      </c>
    </row>
    <row r="86" spans="1:10" ht="20.100000000000001" customHeight="1" x14ac:dyDescent="0.2">
      <c r="A86" s="3" t="s">
        <v>102</v>
      </c>
      <c r="B86" s="2">
        <f>3</f>
        <v>3</v>
      </c>
      <c r="C86" s="2">
        <f>1+1</f>
        <v>2</v>
      </c>
      <c r="D86" s="8">
        <v>1</v>
      </c>
      <c r="E86" s="40"/>
      <c r="F86" s="40"/>
      <c r="G86" s="41"/>
      <c r="H86" s="38">
        <f t="shared" si="12"/>
        <v>0</v>
      </c>
      <c r="I86" s="38">
        <f t="shared" si="13"/>
        <v>0</v>
      </c>
      <c r="J86" s="38">
        <f t="shared" si="14"/>
        <v>0</v>
      </c>
    </row>
    <row r="87" spans="1:10" ht="20.100000000000001" customHeight="1" x14ac:dyDescent="0.2">
      <c r="A87" s="3" t="s">
        <v>103</v>
      </c>
      <c r="B87" s="2">
        <v>30</v>
      </c>
      <c r="C87" s="2">
        <v>10</v>
      </c>
      <c r="D87" s="8">
        <v>1</v>
      </c>
      <c r="E87" s="40"/>
      <c r="F87" s="40"/>
      <c r="G87" s="41"/>
      <c r="H87" s="38">
        <f t="shared" ref="H87:H106" si="15">ROUND(E87*B87,2)</f>
        <v>0</v>
      </c>
      <c r="I87" s="38">
        <f t="shared" ref="I87:I106" si="16">ROUND(F87*C87,2)</f>
        <v>0</v>
      </c>
      <c r="J87" s="38">
        <f t="shared" ref="J87:J106" si="17">ROUND(G87*D87,2)</f>
        <v>0</v>
      </c>
    </row>
    <row r="88" spans="1:10" ht="20.100000000000001" customHeight="1" x14ac:dyDescent="0.2">
      <c r="A88" s="3" t="s">
        <v>104</v>
      </c>
      <c r="B88" s="2">
        <v>1</v>
      </c>
      <c r="C88" s="2">
        <v>1</v>
      </c>
      <c r="D88" s="8">
        <v>1</v>
      </c>
      <c r="E88" s="40"/>
      <c r="F88" s="40"/>
      <c r="G88" s="41"/>
      <c r="H88" s="38">
        <f t="shared" si="15"/>
        <v>0</v>
      </c>
      <c r="I88" s="38">
        <f t="shared" si="16"/>
        <v>0</v>
      </c>
      <c r="J88" s="38">
        <f t="shared" si="17"/>
        <v>0</v>
      </c>
    </row>
    <row r="89" spans="1:10" ht="20.100000000000001" customHeight="1" x14ac:dyDescent="0.2">
      <c r="A89" s="3" t="s">
        <v>105</v>
      </c>
      <c r="B89" s="2">
        <v>1</v>
      </c>
      <c r="C89" s="2">
        <v>1</v>
      </c>
      <c r="D89" s="8">
        <v>1</v>
      </c>
      <c r="E89" s="40"/>
      <c r="F89" s="40"/>
      <c r="G89" s="41"/>
      <c r="H89" s="38">
        <f t="shared" si="15"/>
        <v>0</v>
      </c>
      <c r="I89" s="38">
        <f t="shared" si="16"/>
        <v>0</v>
      </c>
      <c r="J89" s="38">
        <f t="shared" si="17"/>
        <v>0</v>
      </c>
    </row>
    <row r="90" spans="1:10" ht="20.100000000000001" customHeight="1" x14ac:dyDescent="0.2">
      <c r="A90" s="3" t="s">
        <v>106</v>
      </c>
      <c r="B90" s="2">
        <v>1</v>
      </c>
      <c r="C90" s="2">
        <v>1</v>
      </c>
      <c r="D90" s="8">
        <v>1</v>
      </c>
      <c r="E90" s="40"/>
      <c r="F90" s="40"/>
      <c r="G90" s="41"/>
      <c r="H90" s="38">
        <f t="shared" si="15"/>
        <v>0</v>
      </c>
      <c r="I90" s="38">
        <f t="shared" si="16"/>
        <v>0</v>
      </c>
      <c r="J90" s="38">
        <f t="shared" si="17"/>
        <v>0</v>
      </c>
    </row>
    <row r="91" spans="1:10" ht="20.100000000000001" customHeight="1" x14ac:dyDescent="0.2">
      <c r="A91" s="10" t="s">
        <v>107</v>
      </c>
      <c r="B91" s="2">
        <v>1</v>
      </c>
      <c r="C91" s="2">
        <v>1</v>
      </c>
      <c r="D91" s="8">
        <v>1</v>
      </c>
      <c r="E91" s="47"/>
      <c r="F91" s="47"/>
      <c r="G91" s="48"/>
      <c r="H91" s="38">
        <f t="shared" si="15"/>
        <v>0</v>
      </c>
      <c r="I91" s="38">
        <f t="shared" si="16"/>
        <v>0</v>
      </c>
      <c r="J91" s="38">
        <f t="shared" si="17"/>
        <v>0</v>
      </c>
    </row>
    <row r="92" spans="1:10" ht="20.100000000000001" customHeight="1" x14ac:dyDescent="0.2">
      <c r="A92" s="10" t="s">
        <v>108</v>
      </c>
      <c r="B92" s="2">
        <v>1</v>
      </c>
      <c r="C92" s="2">
        <v>1</v>
      </c>
      <c r="D92" s="8">
        <v>1</v>
      </c>
      <c r="E92" s="47"/>
      <c r="F92" s="47"/>
      <c r="G92" s="48"/>
      <c r="H92" s="38">
        <f t="shared" si="15"/>
        <v>0</v>
      </c>
      <c r="I92" s="38">
        <f t="shared" si="16"/>
        <v>0</v>
      </c>
      <c r="J92" s="38">
        <f t="shared" si="17"/>
        <v>0</v>
      </c>
    </row>
    <row r="93" spans="1:10" ht="20.100000000000001" customHeight="1" x14ac:dyDescent="0.2">
      <c r="A93" s="10" t="s">
        <v>109</v>
      </c>
      <c r="B93" s="2">
        <v>1</v>
      </c>
      <c r="C93" s="2">
        <v>1</v>
      </c>
      <c r="D93" s="8">
        <v>1</v>
      </c>
      <c r="E93" s="47"/>
      <c r="F93" s="47"/>
      <c r="G93" s="48"/>
      <c r="H93" s="38">
        <f t="shared" si="15"/>
        <v>0</v>
      </c>
      <c r="I93" s="38">
        <f t="shared" si="16"/>
        <v>0</v>
      </c>
      <c r="J93" s="38">
        <f t="shared" si="17"/>
        <v>0</v>
      </c>
    </row>
    <row r="94" spans="1:10" ht="20.100000000000001" customHeight="1" x14ac:dyDescent="0.2">
      <c r="A94" s="10" t="s">
        <v>110</v>
      </c>
      <c r="B94" s="2">
        <v>1</v>
      </c>
      <c r="C94" s="2">
        <v>1</v>
      </c>
      <c r="D94" s="8">
        <v>1</v>
      </c>
      <c r="E94" s="47"/>
      <c r="F94" s="47"/>
      <c r="G94" s="48"/>
      <c r="H94" s="38">
        <f t="shared" si="15"/>
        <v>0</v>
      </c>
      <c r="I94" s="38">
        <f t="shared" si="16"/>
        <v>0</v>
      </c>
      <c r="J94" s="38">
        <f t="shared" si="17"/>
        <v>0</v>
      </c>
    </row>
    <row r="95" spans="1:10" ht="20.100000000000001" customHeight="1" x14ac:dyDescent="0.2">
      <c r="A95" s="105" t="s">
        <v>51</v>
      </c>
      <c r="B95" s="106"/>
      <c r="C95" s="106"/>
      <c r="D95" s="106"/>
      <c r="E95" s="106"/>
      <c r="F95" s="106"/>
      <c r="G95" s="106"/>
      <c r="H95" s="106"/>
      <c r="I95" s="106"/>
      <c r="J95" s="107"/>
    </row>
    <row r="96" spans="1:10" ht="20.100000000000001" customHeight="1" x14ac:dyDescent="0.2">
      <c r="A96" s="27"/>
      <c r="B96" s="105" t="s">
        <v>5</v>
      </c>
      <c r="C96" s="106"/>
      <c r="D96" s="107"/>
      <c r="E96" s="102" t="s">
        <v>7</v>
      </c>
      <c r="F96" s="103"/>
      <c r="G96" s="104"/>
      <c r="H96" s="102" t="s">
        <v>8</v>
      </c>
      <c r="I96" s="103"/>
      <c r="J96" s="104"/>
    </row>
    <row r="97" spans="1:10" ht="20.100000000000001" customHeight="1" x14ac:dyDescent="0.2">
      <c r="A97" s="28" t="s">
        <v>1</v>
      </c>
      <c r="B97" s="24" t="s">
        <v>0</v>
      </c>
      <c r="C97" s="24" t="s">
        <v>6</v>
      </c>
      <c r="D97" s="24" t="s">
        <v>298</v>
      </c>
      <c r="E97" s="34" t="s">
        <v>0</v>
      </c>
      <c r="F97" s="34" t="s">
        <v>6</v>
      </c>
      <c r="G97" s="34" t="s">
        <v>298</v>
      </c>
      <c r="H97" s="34" t="s">
        <v>0</v>
      </c>
      <c r="I97" s="34" t="s">
        <v>6</v>
      </c>
      <c r="J97" s="34" t="s">
        <v>298</v>
      </c>
    </row>
    <row r="98" spans="1:10" ht="20.100000000000001" customHeight="1" x14ac:dyDescent="0.2">
      <c r="A98" s="10" t="s">
        <v>111</v>
      </c>
      <c r="B98" s="2">
        <v>1</v>
      </c>
      <c r="C98" s="2">
        <v>1</v>
      </c>
      <c r="D98" s="19">
        <v>1</v>
      </c>
      <c r="E98" s="47"/>
      <c r="F98" s="47"/>
      <c r="G98" s="48"/>
      <c r="H98" s="38">
        <f t="shared" si="15"/>
        <v>0</v>
      </c>
      <c r="I98" s="38">
        <f t="shared" si="16"/>
        <v>0</v>
      </c>
      <c r="J98" s="38">
        <f t="shared" si="17"/>
        <v>0</v>
      </c>
    </row>
    <row r="99" spans="1:10" ht="20.100000000000001" customHeight="1" x14ac:dyDescent="0.2">
      <c r="A99" s="10" t="s">
        <v>112</v>
      </c>
      <c r="B99" s="2">
        <v>1</v>
      </c>
      <c r="C99" s="2">
        <v>1</v>
      </c>
      <c r="D99" s="19">
        <v>1</v>
      </c>
      <c r="E99" s="47"/>
      <c r="F99" s="47"/>
      <c r="G99" s="48"/>
      <c r="H99" s="38">
        <f t="shared" si="15"/>
        <v>0</v>
      </c>
      <c r="I99" s="38">
        <f t="shared" si="16"/>
        <v>0</v>
      </c>
      <c r="J99" s="38">
        <f t="shared" si="17"/>
        <v>0</v>
      </c>
    </row>
    <row r="100" spans="1:10" ht="20.100000000000001" customHeight="1" x14ac:dyDescent="0.2">
      <c r="A100" s="10" t="s">
        <v>113</v>
      </c>
      <c r="B100" s="2">
        <v>4</v>
      </c>
      <c r="C100" s="2">
        <v>4</v>
      </c>
      <c r="D100" s="19">
        <v>1</v>
      </c>
      <c r="E100" s="47"/>
      <c r="F100" s="47"/>
      <c r="G100" s="48"/>
      <c r="H100" s="38">
        <f t="shared" si="15"/>
        <v>0</v>
      </c>
      <c r="I100" s="38">
        <f t="shared" si="16"/>
        <v>0</v>
      </c>
      <c r="J100" s="38">
        <f t="shared" si="17"/>
        <v>0</v>
      </c>
    </row>
    <row r="101" spans="1:10" ht="20.100000000000001" customHeight="1" x14ac:dyDescent="0.2">
      <c r="A101" s="10" t="s">
        <v>114</v>
      </c>
      <c r="B101" s="2">
        <v>2</v>
      </c>
      <c r="C101" s="2">
        <v>2</v>
      </c>
      <c r="D101" s="19">
        <v>1</v>
      </c>
      <c r="E101" s="47"/>
      <c r="F101" s="47"/>
      <c r="G101" s="48"/>
      <c r="H101" s="38">
        <f t="shared" si="15"/>
        <v>0</v>
      </c>
      <c r="I101" s="38">
        <f t="shared" si="16"/>
        <v>0</v>
      </c>
      <c r="J101" s="38">
        <f t="shared" si="17"/>
        <v>0</v>
      </c>
    </row>
    <row r="102" spans="1:10" ht="20.100000000000001" customHeight="1" x14ac:dyDescent="0.2">
      <c r="A102" s="10" t="s">
        <v>115</v>
      </c>
      <c r="B102" s="2">
        <v>2</v>
      </c>
      <c r="C102" s="2">
        <v>2</v>
      </c>
      <c r="D102" s="19">
        <v>1</v>
      </c>
      <c r="E102" s="47"/>
      <c r="F102" s="47"/>
      <c r="G102" s="48"/>
      <c r="H102" s="38">
        <f t="shared" si="15"/>
        <v>0</v>
      </c>
      <c r="I102" s="38">
        <f t="shared" si="16"/>
        <v>0</v>
      </c>
      <c r="J102" s="38">
        <f t="shared" si="17"/>
        <v>0</v>
      </c>
    </row>
    <row r="103" spans="1:10" ht="20.100000000000001" customHeight="1" x14ac:dyDescent="0.2">
      <c r="A103" s="10" t="s">
        <v>116</v>
      </c>
      <c r="B103" s="2">
        <v>2</v>
      </c>
      <c r="C103" s="2">
        <v>2</v>
      </c>
      <c r="D103" s="19">
        <v>1</v>
      </c>
      <c r="E103" s="47"/>
      <c r="F103" s="47"/>
      <c r="G103" s="48"/>
      <c r="H103" s="38">
        <f t="shared" si="15"/>
        <v>0</v>
      </c>
      <c r="I103" s="38">
        <f t="shared" si="16"/>
        <v>0</v>
      </c>
      <c r="J103" s="38">
        <f t="shared" si="17"/>
        <v>0</v>
      </c>
    </row>
    <row r="104" spans="1:10" ht="20.100000000000001" customHeight="1" x14ac:dyDescent="0.2">
      <c r="A104" s="10" t="s">
        <v>117</v>
      </c>
      <c r="B104" s="2">
        <v>2</v>
      </c>
      <c r="C104" s="2">
        <v>2</v>
      </c>
      <c r="D104" s="19">
        <v>1</v>
      </c>
      <c r="E104" s="47"/>
      <c r="F104" s="47"/>
      <c r="G104" s="48"/>
      <c r="H104" s="38">
        <f t="shared" si="15"/>
        <v>0</v>
      </c>
      <c r="I104" s="38">
        <f t="shared" si="16"/>
        <v>0</v>
      </c>
      <c r="J104" s="38">
        <f t="shared" si="17"/>
        <v>0</v>
      </c>
    </row>
    <row r="105" spans="1:10" ht="20.100000000000001" customHeight="1" x14ac:dyDescent="0.2">
      <c r="A105" s="10" t="s">
        <v>118</v>
      </c>
      <c r="B105" s="2">
        <v>10</v>
      </c>
      <c r="C105" s="2">
        <v>10</v>
      </c>
      <c r="D105" s="19">
        <v>1</v>
      </c>
      <c r="E105" s="47"/>
      <c r="F105" s="47"/>
      <c r="G105" s="48"/>
      <c r="H105" s="38">
        <f t="shared" si="15"/>
        <v>0</v>
      </c>
      <c r="I105" s="38">
        <f t="shared" si="16"/>
        <v>0</v>
      </c>
      <c r="J105" s="38">
        <f t="shared" si="17"/>
        <v>0</v>
      </c>
    </row>
    <row r="106" spans="1:10" ht="20.100000000000001" customHeight="1" x14ac:dyDescent="0.2">
      <c r="A106" s="10" t="s">
        <v>119</v>
      </c>
      <c r="B106" s="2">
        <v>1</v>
      </c>
      <c r="C106" s="2">
        <v>1</v>
      </c>
      <c r="D106" s="19">
        <v>1</v>
      </c>
      <c r="E106" s="47"/>
      <c r="F106" s="47"/>
      <c r="G106" s="48"/>
      <c r="H106" s="38">
        <f t="shared" si="15"/>
        <v>0</v>
      </c>
      <c r="I106" s="38">
        <f t="shared" si="16"/>
        <v>0</v>
      </c>
      <c r="J106" s="38">
        <f t="shared" si="17"/>
        <v>0</v>
      </c>
    </row>
    <row r="107" spans="1:10" ht="20.100000000000001" customHeight="1" x14ac:dyDescent="0.2">
      <c r="A107" s="109" t="s">
        <v>9</v>
      </c>
      <c r="B107" s="110"/>
      <c r="C107" s="110"/>
      <c r="D107" s="110"/>
      <c r="E107" s="110"/>
      <c r="F107" s="110"/>
      <c r="G107" s="111"/>
      <c r="H107" s="42">
        <f>SUM(H33:H106)</f>
        <v>0</v>
      </c>
      <c r="I107" s="42">
        <f>SUM(I33:I106)</f>
        <v>0</v>
      </c>
      <c r="J107" s="42">
        <f>SUM(J33:J106)</f>
        <v>0</v>
      </c>
    </row>
    <row r="108" spans="1:10" ht="20.100000000000001" customHeight="1" x14ac:dyDescent="0.2">
      <c r="A108" s="29"/>
      <c r="B108" s="30"/>
      <c r="C108" s="30"/>
      <c r="D108" s="30"/>
      <c r="E108" s="43"/>
      <c r="F108" s="43"/>
      <c r="G108" s="44" t="s">
        <v>13</v>
      </c>
      <c r="H108" s="95">
        <f>SUM(H107:J107)</f>
        <v>0</v>
      </c>
      <c r="I108" s="96"/>
      <c r="J108" s="97"/>
    </row>
    <row r="109" spans="1:10" ht="20.100000000000001" customHeight="1" x14ac:dyDescent="0.2">
      <c r="A109" s="31"/>
      <c r="B109" s="31"/>
      <c r="C109" s="31"/>
      <c r="D109" s="31"/>
      <c r="E109" s="32"/>
      <c r="F109" s="32"/>
      <c r="G109" s="32"/>
    </row>
    <row r="110" spans="1:10" ht="20.100000000000001" customHeight="1" x14ac:dyDescent="0.2">
      <c r="A110" s="105" t="s">
        <v>120</v>
      </c>
      <c r="B110" s="106"/>
      <c r="C110" s="106"/>
      <c r="D110" s="106"/>
      <c r="E110" s="106"/>
      <c r="F110" s="106"/>
      <c r="G110" s="106"/>
      <c r="H110" s="106"/>
      <c r="I110" s="106"/>
      <c r="J110" s="107"/>
    </row>
    <row r="111" spans="1:10" ht="20.100000000000001" customHeight="1" x14ac:dyDescent="0.2">
      <c r="A111" s="27"/>
      <c r="B111" s="105" t="s">
        <v>5</v>
      </c>
      <c r="C111" s="106"/>
      <c r="D111" s="107"/>
      <c r="E111" s="102" t="s">
        <v>7</v>
      </c>
      <c r="F111" s="103"/>
      <c r="G111" s="104"/>
      <c r="H111" s="102" t="s">
        <v>8</v>
      </c>
      <c r="I111" s="103"/>
      <c r="J111" s="104"/>
    </row>
    <row r="112" spans="1:10" ht="20.100000000000001" customHeight="1" x14ac:dyDescent="0.2">
      <c r="A112" s="28" t="s">
        <v>1</v>
      </c>
      <c r="B112" s="24" t="s">
        <v>0</v>
      </c>
      <c r="C112" s="24" t="s">
        <v>6</v>
      </c>
      <c r="D112" s="24" t="s">
        <v>298</v>
      </c>
      <c r="E112" s="34" t="s">
        <v>0</v>
      </c>
      <c r="F112" s="34" t="s">
        <v>6</v>
      </c>
      <c r="G112" s="34" t="s">
        <v>298</v>
      </c>
      <c r="H112" s="34" t="s">
        <v>0</v>
      </c>
      <c r="I112" s="34" t="s">
        <v>6</v>
      </c>
      <c r="J112" s="34" t="s">
        <v>298</v>
      </c>
    </row>
    <row r="113" spans="1:10" ht="20.100000000000001" customHeight="1" x14ac:dyDescent="0.2">
      <c r="A113" s="3" t="s">
        <v>315</v>
      </c>
      <c r="B113" s="23">
        <v>2</v>
      </c>
      <c r="C113" s="23">
        <v>1</v>
      </c>
      <c r="D113" s="23">
        <v>1</v>
      </c>
      <c r="E113" s="50"/>
      <c r="F113" s="50"/>
      <c r="G113" s="50"/>
      <c r="H113" s="38">
        <f t="shared" ref="H113:H129" si="18">ROUND(E113*B113,2)</f>
        <v>0</v>
      </c>
      <c r="I113" s="38">
        <f t="shared" ref="I113:I129" si="19">ROUND(F113*C113,2)</f>
        <v>0</v>
      </c>
      <c r="J113" s="38">
        <f t="shared" ref="J113:J129" si="20">ROUND(G113*D113,2)</f>
        <v>0</v>
      </c>
    </row>
    <row r="114" spans="1:10" ht="20.100000000000001" customHeight="1" x14ac:dyDescent="0.2">
      <c r="A114" s="3" t="s">
        <v>316</v>
      </c>
      <c r="B114" s="23">
        <v>2</v>
      </c>
      <c r="C114" s="23">
        <v>1</v>
      </c>
      <c r="D114" s="23">
        <v>1</v>
      </c>
      <c r="E114" s="50"/>
      <c r="F114" s="50"/>
      <c r="G114" s="50"/>
      <c r="H114" s="38">
        <f t="shared" si="18"/>
        <v>0</v>
      </c>
      <c r="I114" s="38">
        <f t="shared" si="19"/>
        <v>0</v>
      </c>
      <c r="J114" s="38">
        <f t="shared" si="20"/>
        <v>0</v>
      </c>
    </row>
    <row r="115" spans="1:10" ht="20.100000000000001" customHeight="1" x14ac:dyDescent="0.2">
      <c r="A115" s="3" t="s">
        <v>317</v>
      </c>
      <c r="B115" s="23">
        <v>1</v>
      </c>
      <c r="C115" s="23">
        <v>1</v>
      </c>
      <c r="D115" s="23">
        <v>1</v>
      </c>
      <c r="E115" s="50"/>
      <c r="F115" s="50"/>
      <c r="G115" s="50"/>
      <c r="H115" s="38">
        <f t="shared" si="18"/>
        <v>0</v>
      </c>
      <c r="I115" s="38">
        <f t="shared" si="19"/>
        <v>0</v>
      </c>
      <c r="J115" s="38">
        <f t="shared" si="20"/>
        <v>0</v>
      </c>
    </row>
    <row r="116" spans="1:10" ht="20.100000000000001" customHeight="1" x14ac:dyDescent="0.2">
      <c r="A116" s="3" t="s">
        <v>318</v>
      </c>
      <c r="B116" s="23">
        <v>10</v>
      </c>
      <c r="C116" s="23">
        <v>1</v>
      </c>
      <c r="D116" s="23">
        <v>1</v>
      </c>
      <c r="E116" s="50"/>
      <c r="F116" s="50"/>
      <c r="G116" s="50"/>
      <c r="H116" s="38">
        <f t="shared" si="18"/>
        <v>0</v>
      </c>
      <c r="I116" s="38">
        <f t="shared" si="19"/>
        <v>0</v>
      </c>
      <c r="J116" s="38">
        <f t="shared" si="20"/>
        <v>0</v>
      </c>
    </row>
    <row r="117" spans="1:10" ht="20.100000000000001" customHeight="1" x14ac:dyDescent="0.2">
      <c r="A117" s="3" t="s">
        <v>319</v>
      </c>
      <c r="B117" s="23">
        <v>12</v>
      </c>
      <c r="C117" s="23">
        <v>1</v>
      </c>
      <c r="D117" s="23">
        <v>1</v>
      </c>
      <c r="E117" s="50"/>
      <c r="F117" s="50"/>
      <c r="G117" s="50"/>
      <c r="H117" s="38">
        <f t="shared" si="18"/>
        <v>0</v>
      </c>
      <c r="I117" s="38">
        <f t="shared" si="19"/>
        <v>0</v>
      </c>
      <c r="J117" s="38">
        <f t="shared" si="20"/>
        <v>0</v>
      </c>
    </row>
    <row r="118" spans="1:10" ht="20.100000000000001" customHeight="1" x14ac:dyDescent="0.2">
      <c r="A118" s="3" t="s">
        <v>320</v>
      </c>
      <c r="B118" s="23">
        <v>2</v>
      </c>
      <c r="C118" s="23">
        <v>1</v>
      </c>
      <c r="D118" s="23">
        <v>1</v>
      </c>
      <c r="E118" s="50"/>
      <c r="F118" s="50"/>
      <c r="G118" s="50"/>
      <c r="H118" s="38">
        <f t="shared" si="18"/>
        <v>0</v>
      </c>
      <c r="I118" s="38">
        <f t="shared" si="19"/>
        <v>0</v>
      </c>
      <c r="J118" s="38">
        <f t="shared" si="20"/>
        <v>0</v>
      </c>
    </row>
    <row r="119" spans="1:10" ht="20.100000000000001" customHeight="1" x14ac:dyDescent="0.2">
      <c r="A119" s="3" t="s">
        <v>321</v>
      </c>
      <c r="B119" s="23">
        <v>2</v>
      </c>
      <c r="C119" s="23">
        <v>1</v>
      </c>
      <c r="D119" s="23">
        <v>1</v>
      </c>
      <c r="E119" s="50"/>
      <c r="F119" s="50"/>
      <c r="G119" s="50"/>
      <c r="H119" s="38">
        <f t="shared" si="18"/>
        <v>0</v>
      </c>
      <c r="I119" s="38">
        <f t="shared" si="19"/>
        <v>0</v>
      </c>
      <c r="J119" s="38">
        <f t="shared" si="20"/>
        <v>0</v>
      </c>
    </row>
    <row r="120" spans="1:10" ht="20.100000000000001" customHeight="1" x14ac:dyDescent="0.2">
      <c r="A120" s="3" t="s">
        <v>322</v>
      </c>
      <c r="B120" s="23">
        <v>2</v>
      </c>
      <c r="C120" s="23">
        <v>1</v>
      </c>
      <c r="D120" s="23">
        <v>1</v>
      </c>
      <c r="E120" s="50"/>
      <c r="F120" s="50"/>
      <c r="G120" s="50"/>
      <c r="H120" s="38">
        <f t="shared" si="18"/>
        <v>0</v>
      </c>
      <c r="I120" s="38">
        <f t="shared" si="19"/>
        <v>0</v>
      </c>
      <c r="J120" s="38">
        <f t="shared" si="20"/>
        <v>0</v>
      </c>
    </row>
    <row r="121" spans="1:10" ht="20.100000000000001" customHeight="1" x14ac:dyDescent="0.2">
      <c r="A121" s="3" t="s">
        <v>323</v>
      </c>
      <c r="B121" s="23">
        <v>4</v>
      </c>
      <c r="C121" s="23">
        <v>1</v>
      </c>
      <c r="D121" s="23">
        <v>1</v>
      </c>
      <c r="E121" s="50"/>
      <c r="F121" s="50"/>
      <c r="G121" s="50"/>
      <c r="H121" s="38">
        <f t="shared" si="18"/>
        <v>0</v>
      </c>
      <c r="I121" s="38">
        <f t="shared" si="19"/>
        <v>0</v>
      </c>
      <c r="J121" s="38">
        <f t="shared" si="20"/>
        <v>0</v>
      </c>
    </row>
    <row r="122" spans="1:10" ht="20.100000000000001" customHeight="1" x14ac:dyDescent="0.2">
      <c r="A122" s="3" t="s">
        <v>121</v>
      </c>
      <c r="B122" s="4">
        <f>1+12</f>
        <v>13</v>
      </c>
      <c r="C122" s="4">
        <v>1</v>
      </c>
      <c r="D122" s="4">
        <v>1</v>
      </c>
      <c r="E122" s="36"/>
      <c r="F122" s="36"/>
      <c r="G122" s="39"/>
      <c r="H122" s="38">
        <f t="shared" si="18"/>
        <v>0</v>
      </c>
      <c r="I122" s="38">
        <f t="shared" si="19"/>
        <v>0</v>
      </c>
      <c r="J122" s="38">
        <f t="shared" si="20"/>
        <v>0</v>
      </c>
    </row>
    <row r="123" spans="1:10" ht="20.100000000000001" customHeight="1" x14ac:dyDescent="0.2">
      <c r="A123" s="3" t="s">
        <v>324</v>
      </c>
      <c r="B123" s="4">
        <v>5</v>
      </c>
      <c r="C123" s="4">
        <v>1</v>
      </c>
      <c r="D123" s="4">
        <v>1</v>
      </c>
      <c r="E123" s="36"/>
      <c r="F123" s="36"/>
      <c r="G123" s="39"/>
      <c r="H123" s="38">
        <f t="shared" si="18"/>
        <v>0</v>
      </c>
      <c r="I123" s="38">
        <f t="shared" si="19"/>
        <v>0</v>
      </c>
      <c r="J123" s="38">
        <f t="shared" si="20"/>
        <v>0</v>
      </c>
    </row>
    <row r="124" spans="1:10" ht="20.100000000000001" customHeight="1" x14ac:dyDescent="0.2">
      <c r="A124" s="3" t="s">
        <v>325</v>
      </c>
      <c r="B124" s="2">
        <f>2</f>
        <v>2</v>
      </c>
      <c r="C124" s="2">
        <v>1</v>
      </c>
      <c r="D124" s="2">
        <v>1</v>
      </c>
      <c r="E124" s="40"/>
      <c r="F124" s="40"/>
      <c r="G124" s="41"/>
      <c r="H124" s="38">
        <f t="shared" si="18"/>
        <v>0</v>
      </c>
      <c r="I124" s="38">
        <f t="shared" si="19"/>
        <v>0</v>
      </c>
      <c r="J124" s="38">
        <f t="shared" si="20"/>
        <v>0</v>
      </c>
    </row>
    <row r="125" spans="1:10" ht="20.100000000000001" customHeight="1" x14ac:dyDescent="0.2">
      <c r="A125" s="3" t="s">
        <v>122</v>
      </c>
      <c r="B125" s="2">
        <f>2</f>
        <v>2</v>
      </c>
      <c r="C125" s="2">
        <v>1</v>
      </c>
      <c r="D125" s="2">
        <v>1</v>
      </c>
      <c r="E125" s="40"/>
      <c r="F125" s="40"/>
      <c r="G125" s="41"/>
      <c r="H125" s="38">
        <f t="shared" si="18"/>
        <v>0</v>
      </c>
      <c r="I125" s="38">
        <f t="shared" si="19"/>
        <v>0</v>
      </c>
      <c r="J125" s="38">
        <f t="shared" si="20"/>
        <v>0</v>
      </c>
    </row>
    <row r="126" spans="1:10" ht="20.100000000000001" customHeight="1" x14ac:dyDescent="0.2">
      <c r="A126" s="3" t="s">
        <v>123</v>
      </c>
      <c r="B126" s="2">
        <f>8+3</f>
        <v>11</v>
      </c>
      <c r="C126" s="2">
        <v>2</v>
      </c>
      <c r="D126" s="2">
        <v>1</v>
      </c>
      <c r="E126" s="40"/>
      <c r="F126" s="40"/>
      <c r="G126" s="41"/>
      <c r="H126" s="38">
        <f t="shared" si="18"/>
        <v>0</v>
      </c>
      <c r="I126" s="38">
        <f t="shared" si="19"/>
        <v>0</v>
      </c>
      <c r="J126" s="38">
        <f t="shared" si="20"/>
        <v>0</v>
      </c>
    </row>
    <row r="127" spans="1:10" ht="20.100000000000001" customHeight="1" x14ac:dyDescent="0.2">
      <c r="A127" s="3" t="s">
        <v>124</v>
      </c>
      <c r="B127" s="2">
        <f>2</f>
        <v>2</v>
      </c>
      <c r="C127" s="2">
        <f>3+1</f>
        <v>4</v>
      </c>
      <c r="D127" s="2">
        <v>1</v>
      </c>
      <c r="E127" s="40"/>
      <c r="F127" s="40"/>
      <c r="G127" s="41"/>
      <c r="H127" s="38">
        <f t="shared" si="18"/>
        <v>0</v>
      </c>
      <c r="I127" s="38">
        <f t="shared" si="19"/>
        <v>0</v>
      </c>
      <c r="J127" s="38">
        <f t="shared" si="20"/>
        <v>0</v>
      </c>
    </row>
    <row r="128" spans="1:10" ht="20.100000000000001" customHeight="1" x14ac:dyDescent="0.2">
      <c r="A128" s="3" t="s">
        <v>125</v>
      </c>
      <c r="B128" s="2">
        <f>2+1</f>
        <v>3</v>
      </c>
      <c r="C128" s="2">
        <v>1</v>
      </c>
      <c r="D128" s="2">
        <v>1</v>
      </c>
      <c r="E128" s="40"/>
      <c r="F128" s="40"/>
      <c r="G128" s="41"/>
      <c r="H128" s="38">
        <f t="shared" si="18"/>
        <v>0</v>
      </c>
      <c r="I128" s="38">
        <f t="shared" si="19"/>
        <v>0</v>
      </c>
      <c r="J128" s="38">
        <f t="shared" si="20"/>
        <v>0</v>
      </c>
    </row>
    <row r="129" spans="1:10" ht="20.100000000000001" customHeight="1" x14ac:dyDescent="0.2">
      <c r="A129" s="3" t="s">
        <v>126</v>
      </c>
      <c r="B129" s="2">
        <v>1</v>
      </c>
      <c r="C129" s="2">
        <v>1</v>
      </c>
      <c r="D129" s="19">
        <v>1</v>
      </c>
      <c r="E129" s="40"/>
      <c r="F129" s="40"/>
      <c r="G129" s="41"/>
      <c r="H129" s="38">
        <f t="shared" si="18"/>
        <v>0</v>
      </c>
      <c r="I129" s="38">
        <f t="shared" si="19"/>
        <v>0</v>
      </c>
      <c r="J129" s="38">
        <f t="shared" si="20"/>
        <v>0</v>
      </c>
    </row>
    <row r="130" spans="1:10" ht="20.100000000000001" customHeight="1" x14ac:dyDescent="0.2">
      <c r="A130" s="3" t="s">
        <v>127</v>
      </c>
      <c r="B130" s="2">
        <v>1</v>
      </c>
      <c r="C130" s="2">
        <v>1</v>
      </c>
      <c r="D130" s="19">
        <v>1</v>
      </c>
      <c r="E130" s="40"/>
      <c r="F130" s="40"/>
      <c r="G130" s="41"/>
      <c r="H130" s="38">
        <f t="shared" ref="H130:H137" si="21">ROUND(E130*B130,2)</f>
        <v>0</v>
      </c>
      <c r="I130" s="38">
        <f t="shared" ref="I130:I137" si="22">ROUND(F130*C130,2)</f>
        <v>0</v>
      </c>
      <c r="J130" s="38">
        <f t="shared" ref="J130:J137" si="23">ROUND(G130*D130,2)</f>
        <v>0</v>
      </c>
    </row>
    <row r="131" spans="1:10" ht="20.100000000000001" customHeight="1" x14ac:dyDescent="0.2">
      <c r="A131" s="3" t="s">
        <v>128</v>
      </c>
      <c r="B131" s="2">
        <v>1</v>
      </c>
      <c r="C131" s="2">
        <v>1</v>
      </c>
      <c r="D131" s="2">
        <v>1</v>
      </c>
      <c r="E131" s="40"/>
      <c r="F131" s="40"/>
      <c r="G131" s="41"/>
      <c r="H131" s="38">
        <f t="shared" si="21"/>
        <v>0</v>
      </c>
      <c r="I131" s="38">
        <f t="shared" si="22"/>
        <v>0</v>
      </c>
      <c r="J131" s="38">
        <f t="shared" si="23"/>
        <v>0</v>
      </c>
    </row>
    <row r="132" spans="1:10" ht="20.100000000000001" customHeight="1" x14ac:dyDescent="0.2">
      <c r="A132" s="3" t="s">
        <v>129</v>
      </c>
      <c r="B132" s="2">
        <v>1</v>
      </c>
      <c r="C132" s="2">
        <v>1</v>
      </c>
      <c r="D132" s="19">
        <v>1</v>
      </c>
      <c r="E132" s="40"/>
      <c r="F132" s="40"/>
      <c r="G132" s="41"/>
      <c r="H132" s="38">
        <f t="shared" si="21"/>
        <v>0</v>
      </c>
      <c r="I132" s="38">
        <f t="shared" si="22"/>
        <v>0</v>
      </c>
      <c r="J132" s="38">
        <f t="shared" si="23"/>
        <v>0</v>
      </c>
    </row>
    <row r="133" spans="1:10" ht="20.100000000000001" customHeight="1" x14ac:dyDescent="0.2">
      <c r="A133" s="3" t="s">
        <v>130</v>
      </c>
      <c r="B133" s="4">
        <v>1</v>
      </c>
      <c r="C133" s="2">
        <v>1</v>
      </c>
      <c r="D133" s="19">
        <v>1</v>
      </c>
      <c r="E133" s="40"/>
      <c r="F133" s="40"/>
      <c r="G133" s="41"/>
      <c r="H133" s="38">
        <f t="shared" si="21"/>
        <v>0</v>
      </c>
      <c r="I133" s="38">
        <f t="shared" si="22"/>
        <v>0</v>
      </c>
      <c r="J133" s="38">
        <f t="shared" si="23"/>
        <v>0</v>
      </c>
    </row>
    <row r="134" spans="1:10" ht="20.100000000000001" customHeight="1" x14ac:dyDescent="0.2">
      <c r="A134" s="3" t="s">
        <v>131</v>
      </c>
      <c r="B134" s="2">
        <v>1</v>
      </c>
      <c r="C134" s="2">
        <v>1</v>
      </c>
      <c r="D134" s="19">
        <v>1</v>
      </c>
      <c r="E134" s="40"/>
      <c r="F134" s="40"/>
      <c r="G134" s="41"/>
      <c r="H134" s="38">
        <f t="shared" si="21"/>
        <v>0</v>
      </c>
      <c r="I134" s="38">
        <f t="shared" si="22"/>
        <v>0</v>
      </c>
      <c r="J134" s="38">
        <f t="shared" si="23"/>
        <v>0</v>
      </c>
    </row>
    <row r="135" spans="1:10" ht="20.100000000000001" customHeight="1" x14ac:dyDescent="0.2">
      <c r="A135" s="3" t="s">
        <v>132</v>
      </c>
      <c r="B135" s="2">
        <v>1</v>
      </c>
      <c r="C135" s="2">
        <v>1</v>
      </c>
      <c r="D135" s="19">
        <v>1</v>
      </c>
      <c r="E135" s="40"/>
      <c r="F135" s="40"/>
      <c r="G135" s="41"/>
      <c r="H135" s="38">
        <f t="shared" si="21"/>
        <v>0</v>
      </c>
      <c r="I135" s="38">
        <f t="shared" si="22"/>
        <v>0</v>
      </c>
      <c r="J135" s="38">
        <f t="shared" si="23"/>
        <v>0</v>
      </c>
    </row>
    <row r="136" spans="1:10" ht="20.100000000000001" customHeight="1" x14ac:dyDescent="0.2">
      <c r="A136" s="3" t="s">
        <v>133</v>
      </c>
      <c r="B136" s="2">
        <f>4+1</f>
        <v>5</v>
      </c>
      <c r="C136" s="2">
        <v>1</v>
      </c>
      <c r="D136" s="19">
        <v>1</v>
      </c>
      <c r="E136" s="40"/>
      <c r="F136" s="40"/>
      <c r="G136" s="41"/>
      <c r="H136" s="38">
        <f t="shared" si="21"/>
        <v>0</v>
      </c>
      <c r="I136" s="38">
        <f t="shared" si="22"/>
        <v>0</v>
      </c>
      <c r="J136" s="38">
        <f t="shared" si="23"/>
        <v>0</v>
      </c>
    </row>
    <row r="137" spans="1:10" ht="20.100000000000001" customHeight="1" x14ac:dyDescent="0.2">
      <c r="A137" s="3" t="s">
        <v>134</v>
      </c>
      <c r="B137" s="2">
        <v>1</v>
      </c>
      <c r="C137" s="2">
        <v>1</v>
      </c>
      <c r="D137" s="19">
        <v>1</v>
      </c>
      <c r="E137" s="40"/>
      <c r="F137" s="40"/>
      <c r="G137" s="41"/>
      <c r="H137" s="38">
        <f t="shared" si="21"/>
        <v>0</v>
      </c>
      <c r="I137" s="38">
        <f t="shared" si="22"/>
        <v>0</v>
      </c>
      <c r="J137" s="38">
        <f t="shared" si="23"/>
        <v>0</v>
      </c>
    </row>
    <row r="138" spans="1:10" ht="20.100000000000001" customHeight="1" x14ac:dyDescent="0.2">
      <c r="A138" s="109" t="s">
        <v>9</v>
      </c>
      <c r="B138" s="110"/>
      <c r="C138" s="110"/>
      <c r="D138" s="110"/>
      <c r="E138" s="110"/>
      <c r="F138" s="110"/>
      <c r="G138" s="111"/>
      <c r="H138" s="42">
        <f>SUM(H113:H137)</f>
        <v>0</v>
      </c>
      <c r="I138" s="42">
        <f>SUM(I113:I137)</f>
        <v>0</v>
      </c>
      <c r="J138" s="42">
        <f>SUM(J113:J137)</f>
        <v>0</v>
      </c>
    </row>
    <row r="139" spans="1:10" ht="20.100000000000001" customHeight="1" x14ac:dyDescent="0.2">
      <c r="A139" s="29"/>
      <c r="B139" s="30"/>
      <c r="C139" s="30"/>
      <c r="D139" s="30"/>
      <c r="E139" s="43"/>
      <c r="F139" s="43"/>
      <c r="G139" s="44" t="s">
        <v>14</v>
      </c>
      <c r="H139" s="95">
        <f>SUM(H138:J138)</f>
        <v>0</v>
      </c>
      <c r="I139" s="96"/>
      <c r="J139" s="97"/>
    </row>
    <row r="140" spans="1:10" ht="20.100000000000001" customHeight="1" x14ac:dyDescent="0.2">
      <c r="A140" s="105" t="s">
        <v>135</v>
      </c>
      <c r="B140" s="106"/>
      <c r="C140" s="106"/>
      <c r="D140" s="106"/>
      <c r="E140" s="106"/>
      <c r="F140" s="106"/>
      <c r="G140" s="106"/>
      <c r="H140" s="106"/>
      <c r="I140" s="106"/>
      <c r="J140" s="107"/>
    </row>
    <row r="141" spans="1:10" ht="20.100000000000001" customHeight="1" x14ac:dyDescent="0.2">
      <c r="A141" s="27"/>
      <c r="B141" s="105" t="s">
        <v>5</v>
      </c>
      <c r="C141" s="106"/>
      <c r="D141" s="107"/>
      <c r="E141" s="102" t="s">
        <v>7</v>
      </c>
      <c r="F141" s="103"/>
      <c r="G141" s="104"/>
      <c r="H141" s="102" t="s">
        <v>8</v>
      </c>
      <c r="I141" s="103"/>
      <c r="J141" s="104"/>
    </row>
    <row r="142" spans="1:10" ht="20.100000000000001" customHeight="1" x14ac:dyDescent="0.2">
      <c r="A142" s="28" t="s">
        <v>1</v>
      </c>
      <c r="B142" s="24" t="s">
        <v>0</v>
      </c>
      <c r="C142" s="24" t="s">
        <v>6</v>
      </c>
      <c r="D142" s="24" t="s">
        <v>298</v>
      </c>
      <c r="E142" s="34" t="s">
        <v>0</v>
      </c>
      <c r="F142" s="34" t="s">
        <v>6</v>
      </c>
      <c r="G142" s="34" t="s">
        <v>298</v>
      </c>
      <c r="H142" s="34" t="s">
        <v>0</v>
      </c>
      <c r="I142" s="34" t="s">
        <v>6</v>
      </c>
      <c r="J142" s="34" t="s">
        <v>298</v>
      </c>
    </row>
    <row r="143" spans="1:10" ht="20.100000000000001" customHeight="1" x14ac:dyDescent="0.2">
      <c r="A143" s="3" t="s">
        <v>136</v>
      </c>
      <c r="B143" s="5">
        <v>10</v>
      </c>
      <c r="C143" s="5">
        <v>2</v>
      </c>
      <c r="D143" s="12"/>
      <c r="E143" s="36"/>
      <c r="F143" s="36"/>
      <c r="G143" s="51"/>
      <c r="H143" s="38">
        <f>ROUND(E143*B143,2)</f>
        <v>0</v>
      </c>
      <c r="I143" s="38">
        <f t="shared" ref="I143:I152" si="24">ROUND(F143*C143,2)</f>
        <v>0</v>
      </c>
      <c r="J143" s="51"/>
    </row>
    <row r="144" spans="1:10" ht="20.100000000000001" customHeight="1" x14ac:dyDescent="0.2">
      <c r="A144" s="3" t="s">
        <v>330</v>
      </c>
      <c r="B144" s="17">
        <v>1.2</v>
      </c>
      <c r="C144" s="17">
        <v>0</v>
      </c>
      <c r="D144" s="11"/>
      <c r="E144" s="40"/>
      <c r="F144" s="40"/>
      <c r="G144" s="52"/>
      <c r="H144" s="38">
        <f>ROUND(E144*B144,2)</f>
        <v>0</v>
      </c>
      <c r="I144" s="38">
        <f t="shared" si="24"/>
        <v>0</v>
      </c>
      <c r="J144" s="52"/>
    </row>
    <row r="145" spans="1:10" ht="20.100000000000001" customHeight="1" x14ac:dyDescent="0.2">
      <c r="A145" s="3" t="s">
        <v>137</v>
      </c>
      <c r="B145" s="17">
        <v>7.5</v>
      </c>
      <c r="C145" s="17">
        <f>0.621+0.039</f>
        <v>0.66</v>
      </c>
      <c r="D145" s="11"/>
      <c r="E145" s="40"/>
      <c r="F145" s="40"/>
      <c r="G145" s="52"/>
      <c r="H145" s="38">
        <f t="shared" ref="H145:H146" si="25">ROUND(E145*B145,2)</f>
        <v>0</v>
      </c>
      <c r="I145" s="38">
        <f t="shared" ref="I145:I146" si="26">ROUND(F145*C145,2)</f>
        <v>0</v>
      </c>
      <c r="J145" s="52"/>
    </row>
    <row r="146" spans="1:10" ht="20.100000000000001" customHeight="1" x14ac:dyDescent="0.2">
      <c r="A146" s="3" t="s">
        <v>138</v>
      </c>
      <c r="B146" s="17">
        <f>3*B145</f>
        <v>22.5</v>
      </c>
      <c r="C146" s="17">
        <v>0.11700000000000001</v>
      </c>
      <c r="D146" s="11"/>
      <c r="E146" s="40"/>
      <c r="F146" s="40"/>
      <c r="G146" s="52"/>
      <c r="H146" s="38">
        <f t="shared" si="25"/>
        <v>0</v>
      </c>
      <c r="I146" s="38">
        <f t="shared" si="26"/>
        <v>0</v>
      </c>
      <c r="J146" s="52"/>
    </row>
    <row r="147" spans="1:10" ht="20.100000000000001" customHeight="1" x14ac:dyDescent="0.2">
      <c r="A147" s="3" t="s">
        <v>365</v>
      </c>
      <c r="B147" s="17">
        <v>0</v>
      </c>
      <c r="C147" s="11"/>
      <c r="D147" s="11"/>
      <c r="E147" s="40"/>
      <c r="F147" s="40"/>
      <c r="G147" s="52"/>
      <c r="H147" s="38">
        <f t="shared" ref="H147" si="27">ROUND(E147*B147,2)</f>
        <v>0</v>
      </c>
      <c r="I147" s="52"/>
      <c r="J147" s="52"/>
    </row>
    <row r="148" spans="1:10" ht="20.100000000000001" customHeight="1" x14ac:dyDescent="0.2">
      <c r="A148" s="3" t="s">
        <v>139</v>
      </c>
      <c r="B148" s="16"/>
      <c r="C148" s="18">
        <v>4</v>
      </c>
      <c r="D148" s="11"/>
      <c r="E148" s="52"/>
      <c r="F148" s="40"/>
      <c r="G148" s="52"/>
      <c r="H148" s="52"/>
      <c r="I148" s="38">
        <f t="shared" si="24"/>
        <v>0</v>
      </c>
      <c r="J148" s="52"/>
    </row>
    <row r="149" spans="1:10" ht="20.100000000000001" customHeight="1" x14ac:dyDescent="0.2">
      <c r="A149" s="3" t="s">
        <v>140</v>
      </c>
      <c r="B149" s="16"/>
      <c r="C149" s="18">
        <v>4</v>
      </c>
      <c r="D149" s="11"/>
      <c r="E149" s="52"/>
      <c r="F149" s="40"/>
      <c r="G149" s="52"/>
      <c r="H149" s="52"/>
      <c r="I149" s="38">
        <f t="shared" si="24"/>
        <v>0</v>
      </c>
      <c r="J149" s="52"/>
    </row>
    <row r="150" spans="1:10" ht="20.100000000000001" customHeight="1" x14ac:dyDescent="0.2">
      <c r="A150" s="3" t="s">
        <v>141</v>
      </c>
      <c r="B150" s="16"/>
      <c r="C150" s="18">
        <v>4</v>
      </c>
      <c r="D150" s="11"/>
      <c r="E150" s="52"/>
      <c r="F150" s="40"/>
      <c r="G150" s="52"/>
      <c r="H150" s="52"/>
      <c r="I150" s="38">
        <f t="shared" si="24"/>
        <v>0</v>
      </c>
      <c r="J150" s="52"/>
    </row>
    <row r="151" spans="1:10" ht="20.100000000000001" customHeight="1" x14ac:dyDescent="0.2">
      <c r="A151" s="3" t="s">
        <v>142</v>
      </c>
      <c r="B151" s="16"/>
      <c r="C151" s="18">
        <v>2</v>
      </c>
      <c r="D151" s="11"/>
      <c r="E151" s="52"/>
      <c r="F151" s="40"/>
      <c r="G151" s="52"/>
      <c r="H151" s="52"/>
      <c r="I151" s="38">
        <f t="shared" si="24"/>
        <v>0</v>
      </c>
      <c r="J151" s="52"/>
    </row>
    <row r="152" spans="1:10" ht="20.100000000000001" customHeight="1" x14ac:dyDescent="0.2">
      <c r="A152" s="3" t="s">
        <v>143</v>
      </c>
      <c r="B152" s="16"/>
      <c r="C152" s="18">
        <v>4</v>
      </c>
      <c r="D152" s="11"/>
      <c r="E152" s="52"/>
      <c r="F152" s="40"/>
      <c r="G152" s="52"/>
      <c r="H152" s="52"/>
      <c r="I152" s="38">
        <f t="shared" si="24"/>
        <v>0</v>
      </c>
      <c r="J152" s="52"/>
    </row>
    <row r="153" spans="1:10" ht="20.100000000000001" customHeight="1" x14ac:dyDescent="0.2">
      <c r="A153" s="3" t="s">
        <v>144</v>
      </c>
      <c r="B153" s="2">
        <v>100</v>
      </c>
      <c r="C153" s="13">
        <v>100</v>
      </c>
      <c r="D153" s="11"/>
      <c r="E153" s="40"/>
      <c r="F153" s="40"/>
      <c r="G153" s="52"/>
      <c r="H153" s="38">
        <f t="shared" ref="H153:H161" si="28">ROUND(E153*B153,2)</f>
        <v>0</v>
      </c>
      <c r="I153" s="38">
        <f t="shared" ref="I153:I161" si="29">ROUND(F153*C153,2)</f>
        <v>0</v>
      </c>
      <c r="J153" s="52"/>
    </row>
    <row r="154" spans="1:10" ht="20.100000000000001" customHeight="1" x14ac:dyDescent="0.2">
      <c r="A154" s="3" t="s">
        <v>145</v>
      </c>
      <c r="B154" s="2">
        <v>230</v>
      </c>
      <c r="C154" s="13">
        <v>100</v>
      </c>
      <c r="D154" s="11"/>
      <c r="E154" s="40"/>
      <c r="F154" s="40"/>
      <c r="G154" s="52"/>
      <c r="H154" s="38">
        <f t="shared" si="28"/>
        <v>0</v>
      </c>
      <c r="I154" s="38">
        <f t="shared" si="29"/>
        <v>0</v>
      </c>
      <c r="J154" s="52"/>
    </row>
    <row r="155" spans="1:10" ht="20.100000000000001" customHeight="1" x14ac:dyDescent="0.2">
      <c r="A155" s="3" t="s">
        <v>146</v>
      </c>
      <c r="B155" s="2">
        <v>140</v>
      </c>
      <c r="C155" s="13">
        <v>100</v>
      </c>
      <c r="D155" s="11"/>
      <c r="E155" s="40"/>
      <c r="F155" s="40"/>
      <c r="G155" s="52"/>
      <c r="H155" s="38">
        <f t="shared" si="28"/>
        <v>0</v>
      </c>
      <c r="I155" s="38">
        <f t="shared" si="29"/>
        <v>0</v>
      </c>
      <c r="J155" s="52"/>
    </row>
    <row r="156" spans="1:10" ht="20.100000000000001" customHeight="1" x14ac:dyDescent="0.2">
      <c r="A156" s="3" t="s">
        <v>147</v>
      </c>
      <c r="B156" s="13">
        <v>100</v>
      </c>
      <c r="C156" s="13">
        <v>100</v>
      </c>
      <c r="D156" s="11"/>
      <c r="E156" s="40"/>
      <c r="F156" s="40"/>
      <c r="G156" s="52"/>
      <c r="H156" s="38">
        <f t="shared" si="28"/>
        <v>0</v>
      </c>
      <c r="I156" s="38">
        <f t="shared" si="29"/>
        <v>0</v>
      </c>
      <c r="J156" s="52"/>
    </row>
    <row r="157" spans="1:10" ht="20.100000000000001" customHeight="1" x14ac:dyDescent="0.2">
      <c r="A157" s="3" t="s">
        <v>148</v>
      </c>
      <c r="B157" s="13">
        <v>1500</v>
      </c>
      <c r="C157" s="2">
        <f>296+44+125</f>
        <v>465</v>
      </c>
      <c r="D157" s="11"/>
      <c r="E157" s="40"/>
      <c r="F157" s="40"/>
      <c r="G157" s="52"/>
      <c r="H157" s="38">
        <f t="shared" si="28"/>
        <v>0</v>
      </c>
      <c r="I157" s="38">
        <f t="shared" si="29"/>
        <v>0</v>
      </c>
      <c r="J157" s="52"/>
    </row>
    <row r="158" spans="1:10" ht="20.100000000000001" customHeight="1" x14ac:dyDescent="0.2">
      <c r="A158" s="3" t="s">
        <v>149</v>
      </c>
      <c r="B158" s="2">
        <v>750</v>
      </c>
      <c r="C158" s="2">
        <f>145+139+391+15</f>
        <v>690</v>
      </c>
      <c r="D158" s="11"/>
      <c r="E158" s="40"/>
      <c r="F158" s="40"/>
      <c r="G158" s="52"/>
      <c r="H158" s="38">
        <f t="shared" si="28"/>
        <v>0</v>
      </c>
      <c r="I158" s="38">
        <f t="shared" si="29"/>
        <v>0</v>
      </c>
      <c r="J158" s="52"/>
    </row>
    <row r="159" spans="1:10" ht="20.100000000000001" customHeight="1" x14ac:dyDescent="0.2">
      <c r="A159" s="3" t="s">
        <v>150</v>
      </c>
      <c r="B159" s="2">
        <v>1500</v>
      </c>
      <c r="C159" s="2">
        <f>42+33</f>
        <v>75</v>
      </c>
      <c r="D159" s="11"/>
      <c r="E159" s="40"/>
      <c r="F159" s="40"/>
      <c r="G159" s="52"/>
      <c r="H159" s="38">
        <f t="shared" si="28"/>
        <v>0</v>
      </c>
      <c r="I159" s="38">
        <f t="shared" si="29"/>
        <v>0</v>
      </c>
      <c r="J159" s="52"/>
    </row>
    <row r="160" spans="1:10" ht="20.100000000000001" customHeight="1" x14ac:dyDescent="0.2">
      <c r="A160" s="3" t="s">
        <v>151</v>
      </c>
      <c r="B160" s="4">
        <v>750</v>
      </c>
      <c r="C160" s="13">
        <v>100</v>
      </c>
      <c r="D160" s="11"/>
      <c r="E160" s="40"/>
      <c r="F160" s="40"/>
      <c r="G160" s="52"/>
      <c r="H160" s="38">
        <f t="shared" si="28"/>
        <v>0</v>
      </c>
      <c r="I160" s="38">
        <f t="shared" si="29"/>
        <v>0</v>
      </c>
      <c r="J160" s="52"/>
    </row>
    <row r="161" spans="1:10" ht="20.100000000000001" customHeight="1" x14ac:dyDescent="0.2">
      <c r="A161" s="3" t="s">
        <v>152</v>
      </c>
      <c r="B161" s="2">
        <f>242+217</f>
        <v>459</v>
      </c>
      <c r="C161" s="2">
        <f>45+115</f>
        <v>160</v>
      </c>
      <c r="D161" s="11"/>
      <c r="E161" s="40"/>
      <c r="F161" s="40"/>
      <c r="G161" s="52"/>
      <c r="H161" s="38">
        <f t="shared" si="28"/>
        <v>0</v>
      </c>
      <c r="I161" s="38">
        <f t="shared" si="29"/>
        <v>0</v>
      </c>
      <c r="J161" s="52"/>
    </row>
    <row r="162" spans="1:10" ht="20.100000000000001" customHeight="1" x14ac:dyDescent="0.2">
      <c r="A162" s="3" t="s">
        <v>153</v>
      </c>
      <c r="B162" s="11"/>
      <c r="C162" s="11"/>
      <c r="D162" s="2">
        <v>1</v>
      </c>
      <c r="E162" s="52"/>
      <c r="F162" s="52"/>
      <c r="G162" s="41"/>
      <c r="H162" s="52"/>
      <c r="I162" s="52"/>
      <c r="J162" s="38">
        <f t="shared" ref="J162:J169" si="30">ROUND(G162*D162,2)</f>
        <v>0</v>
      </c>
    </row>
    <row r="163" spans="1:10" ht="20.100000000000001" customHeight="1" x14ac:dyDescent="0.2">
      <c r="A163" s="3" t="s">
        <v>154</v>
      </c>
      <c r="B163" s="11"/>
      <c r="C163" s="11"/>
      <c r="D163" s="2">
        <v>100</v>
      </c>
      <c r="E163" s="52"/>
      <c r="F163" s="52"/>
      <c r="G163" s="41"/>
      <c r="H163" s="52"/>
      <c r="I163" s="52"/>
      <c r="J163" s="38">
        <f t="shared" si="30"/>
        <v>0</v>
      </c>
    </row>
    <row r="164" spans="1:10" ht="20.100000000000001" customHeight="1" x14ac:dyDescent="0.2">
      <c r="A164" s="3" t="s">
        <v>155</v>
      </c>
      <c r="B164" s="11"/>
      <c r="C164" s="11"/>
      <c r="D164" s="2">
        <v>1</v>
      </c>
      <c r="E164" s="52"/>
      <c r="F164" s="52"/>
      <c r="G164" s="41"/>
      <c r="H164" s="52"/>
      <c r="I164" s="52"/>
      <c r="J164" s="38">
        <f t="shared" si="30"/>
        <v>0</v>
      </c>
    </row>
    <row r="165" spans="1:10" ht="20.100000000000001" customHeight="1" x14ac:dyDescent="0.2">
      <c r="A165" s="3" t="s">
        <v>156</v>
      </c>
      <c r="B165" s="11"/>
      <c r="C165" s="11"/>
      <c r="D165" s="2">
        <f>3+3+3</f>
        <v>9</v>
      </c>
      <c r="E165" s="52"/>
      <c r="F165" s="52"/>
      <c r="G165" s="41"/>
      <c r="H165" s="52"/>
      <c r="I165" s="52"/>
      <c r="J165" s="38">
        <f t="shared" si="30"/>
        <v>0</v>
      </c>
    </row>
    <row r="166" spans="1:10" ht="20.100000000000001" customHeight="1" x14ac:dyDescent="0.2">
      <c r="A166" s="3" t="s">
        <v>157</v>
      </c>
      <c r="B166" s="11"/>
      <c r="C166" s="11"/>
      <c r="D166" s="2">
        <v>1</v>
      </c>
      <c r="E166" s="52"/>
      <c r="F166" s="52"/>
      <c r="G166" s="41"/>
      <c r="H166" s="52"/>
      <c r="I166" s="52"/>
      <c r="J166" s="38">
        <f t="shared" si="30"/>
        <v>0</v>
      </c>
    </row>
    <row r="167" spans="1:10" ht="20.100000000000001" customHeight="1" x14ac:dyDescent="0.2">
      <c r="A167" s="3" t="s">
        <v>158</v>
      </c>
      <c r="B167" s="11"/>
      <c r="C167" s="11"/>
      <c r="D167" s="2">
        <v>100</v>
      </c>
      <c r="E167" s="52"/>
      <c r="F167" s="52"/>
      <c r="G167" s="41"/>
      <c r="H167" s="52"/>
      <c r="I167" s="52"/>
      <c r="J167" s="38">
        <f t="shared" si="30"/>
        <v>0</v>
      </c>
    </row>
    <row r="168" spans="1:10" ht="20.100000000000001" customHeight="1" x14ac:dyDescent="0.2">
      <c r="A168" s="3" t="s">
        <v>159</v>
      </c>
      <c r="B168" s="11"/>
      <c r="C168" s="11"/>
      <c r="D168" s="2">
        <v>100</v>
      </c>
      <c r="E168" s="52"/>
      <c r="F168" s="52"/>
      <c r="G168" s="41"/>
      <c r="H168" s="52"/>
      <c r="I168" s="52"/>
      <c r="J168" s="38">
        <f t="shared" si="30"/>
        <v>0</v>
      </c>
    </row>
    <row r="169" spans="1:10" ht="20.100000000000001" customHeight="1" x14ac:dyDescent="0.2">
      <c r="A169" s="3" t="s">
        <v>160</v>
      </c>
      <c r="B169" s="11"/>
      <c r="C169" s="11"/>
      <c r="D169" s="2">
        <v>100</v>
      </c>
      <c r="E169" s="52"/>
      <c r="F169" s="52"/>
      <c r="G169" s="41"/>
      <c r="H169" s="52"/>
      <c r="I169" s="52"/>
      <c r="J169" s="38">
        <f t="shared" si="30"/>
        <v>0</v>
      </c>
    </row>
    <row r="170" spans="1:10" ht="20.100000000000001" customHeight="1" x14ac:dyDescent="0.2">
      <c r="A170" s="3" t="s">
        <v>161</v>
      </c>
      <c r="B170" s="11"/>
      <c r="C170" s="11"/>
      <c r="D170" s="2">
        <v>50</v>
      </c>
      <c r="E170" s="52"/>
      <c r="F170" s="52"/>
      <c r="G170" s="41"/>
      <c r="H170" s="52"/>
      <c r="I170" s="52"/>
      <c r="J170" s="38">
        <f>ROUND(G170*D170,2)</f>
        <v>0</v>
      </c>
    </row>
    <row r="171" spans="1:10" ht="20.100000000000001" customHeight="1" x14ac:dyDescent="0.2">
      <c r="A171" s="3" t="s">
        <v>162</v>
      </c>
      <c r="B171" s="11"/>
      <c r="C171" s="11"/>
      <c r="D171" s="2">
        <v>1</v>
      </c>
      <c r="E171" s="52"/>
      <c r="F171" s="52"/>
      <c r="G171" s="41"/>
      <c r="H171" s="52"/>
      <c r="I171" s="52"/>
      <c r="J171" s="38">
        <f>ROUND(G171*D171,2)</f>
        <v>0</v>
      </c>
    </row>
    <row r="172" spans="1:10" ht="20.100000000000001" customHeight="1" x14ac:dyDescent="0.2">
      <c r="A172" s="3" t="s">
        <v>163</v>
      </c>
      <c r="B172" s="11"/>
      <c r="C172" s="11"/>
      <c r="D172" s="2">
        <v>1</v>
      </c>
      <c r="E172" s="52"/>
      <c r="F172" s="52"/>
      <c r="G172" s="41"/>
      <c r="H172" s="52"/>
      <c r="I172" s="52"/>
      <c r="J172" s="38">
        <f>ROUND(G172*D172,2)</f>
        <v>0</v>
      </c>
    </row>
    <row r="173" spans="1:10" ht="20.100000000000001" customHeight="1" x14ac:dyDescent="0.2">
      <c r="A173" s="3" t="s">
        <v>164</v>
      </c>
      <c r="B173" s="2">
        <f>8+16+8</f>
        <v>32</v>
      </c>
      <c r="C173" s="11"/>
      <c r="D173" s="11"/>
      <c r="E173" s="40"/>
      <c r="F173" s="53"/>
      <c r="G173" s="54"/>
      <c r="H173" s="38">
        <f>ROUND(E173*B173,2)</f>
        <v>0</v>
      </c>
      <c r="I173" s="35"/>
      <c r="J173" s="55"/>
    </row>
    <row r="174" spans="1:10" ht="20.100000000000001" customHeight="1" x14ac:dyDescent="0.2">
      <c r="A174" s="3" t="s">
        <v>165</v>
      </c>
      <c r="B174" s="2">
        <v>1</v>
      </c>
      <c r="C174" s="11"/>
      <c r="D174" s="11"/>
      <c r="E174" s="40"/>
      <c r="F174" s="53"/>
      <c r="G174" s="54"/>
      <c r="H174" s="38">
        <f>ROUND(E174*B174,2)</f>
        <v>0</v>
      </c>
      <c r="I174" s="35"/>
      <c r="J174" s="55"/>
    </row>
    <row r="175" spans="1:10" ht="20.100000000000001" customHeight="1" x14ac:dyDescent="0.2">
      <c r="A175" s="3" t="s">
        <v>166</v>
      </c>
      <c r="B175" s="11"/>
      <c r="C175" s="11"/>
      <c r="D175" s="2">
        <v>10</v>
      </c>
      <c r="E175" s="53"/>
      <c r="F175" s="53"/>
      <c r="G175" s="41"/>
      <c r="H175" s="35"/>
      <c r="I175" s="35"/>
      <c r="J175" s="38">
        <f>ROUND(G175*D175,2)</f>
        <v>0</v>
      </c>
    </row>
    <row r="176" spans="1:10" ht="20.100000000000001" customHeight="1" x14ac:dyDescent="0.2">
      <c r="A176" s="3" t="s">
        <v>167</v>
      </c>
      <c r="B176" s="11"/>
      <c r="C176" s="11"/>
      <c r="D176" s="2">
        <v>175</v>
      </c>
      <c r="E176" s="53"/>
      <c r="F176" s="53"/>
      <c r="G176" s="41"/>
      <c r="H176" s="35"/>
      <c r="I176" s="35"/>
      <c r="J176" s="38">
        <f>ROUND(G176*D176,2)</f>
        <v>0</v>
      </c>
    </row>
    <row r="177" spans="1:10" ht="20.100000000000001" customHeight="1" x14ac:dyDescent="0.2">
      <c r="A177" s="3" t="s">
        <v>168</v>
      </c>
      <c r="B177" s="11"/>
      <c r="C177" s="11"/>
      <c r="D177" s="2">
        <v>5</v>
      </c>
      <c r="E177" s="53"/>
      <c r="F177" s="53"/>
      <c r="G177" s="41"/>
      <c r="H177" s="35"/>
      <c r="I177" s="35"/>
      <c r="J177" s="38">
        <f>ROUND(G177*D177,2)</f>
        <v>0</v>
      </c>
    </row>
    <row r="178" spans="1:10" ht="20.100000000000001" customHeight="1" x14ac:dyDescent="0.2">
      <c r="A178" s="109" t="s">
        <v>9</v>
      </c>
      <c r="B178" s="110"/>
      <c r="C178" s="110"/>
      <c r="D178" s="110"/>
      <c r="E178" s="110"/>
      <c r="F178" s="110"/>
      <c r="G178" s="111"/>
      <c r="H178" s="42">
        <f>SUM(H143:H177)</f>
        <v>0</v>
      </c>
      <c r="I178" s="42">
        <f>SUM(I143:I177)</f>
        <v>0</v>
      </c>
      <c r="J178" s="42">
        <f>SUM(J143:J177)</f>
        <v>0</v>
      </c>
    </row>
    <row r="179" spans="1:10" ht="20.100000000000001" customHeight="1" x14ac:dyDescent="0.2">
      <c r="A179" s="29"/>
      <c r="B179" s="30"/>
      <c r="C179" s="30"/>
      <c r="D179" s="30"/>
      <c r="E179" s="43"/>
      <c r="F179" s="43"/>
      <c r="G179" s="44" t="s">
        <v>15</v>
      </c>
      <c r="H179" s="95">
        <f>SUM(H178:J178)</f>
        <v>0</v>
      </c>
      <c r="I179" s="96"/>
      <c r="J179" s="97"/>
    </row>
    <row r="180" spans="1:10" ht="20.100000000000001" customHeight="1" x14ac:dyDescent="0.2">
      <c r="A180" s="31"/>
      <c r="B180" s="31"/>
      <c r="C180" s="31"/>
      <c r="D180" s="31"/>
      <c r="E180" s="32"/>
      <c r="F180" s="32"/>
      <c r="G180" s="32"/>
      <c r="H180" s="32"/>
      <c r="I180" s="32"/>
      <c r="J180" s="32"/>
    </row>
    <row r="181" spans="1:10" ht="20.100000000000001" customHeight="1" x14ac:dyDescent="0.2">
      <c r="A181" s="105" t="s">
        <v>169</v>
      </c>
      <c r="B181" s="106"/>
      <c r="C181" s="106"/>
      <c r="D181" s="106"/>
      <c r="E181" s="106"/>
      <c r="F181" s="106"/>
      <c r="G181" s="106"/>
      <c r="H181" s="106"/>
      <c r="I181" s="106"/>
      <c r="J181" s="107"/>
    </row>
    <row r="182" spans="1:10" ht="20.100000000000001" customHeight="1" x14ac:dyDescent="0.2">
      <c r="A182" s="27"/>
      <c r="B182" s="105" t="s">
        <v>5</v>
      </c>
      <c r="C182" s="106"/>
      <c r="D182" s="107"/>
      <c r="E182" s="102" t="s">
        <v>7</v>
      </c>
      <c r="F182" s="103"/>
      <c r="G182" s="104"/>
      <c r="H182" s="102" t="s">
        <v>8</v>
      </c>
      <c r="I182" s="103"/>
      <c r="J182" s="104"/>
    </row>
    <row r="183" spans="1:10" ht="20.100000000000001" customHeight="1" x14ac:dyDescent="0.2">
      <c r="A183" s="28" t="s">
        <v>1</v>
      </c>
      <c r="B183" s="24" t="s">
        <v>0</v>
      </c>
      <c r="C183" s="24" t="s">
        <v>6</v>
      </c>
      <c r="D183" s="24" t="s">
        <v>298</v>
      </c>
      <c r="E183" s="34" t="s">
        <v>0</v>
      </c>
      <c r="F183" s="34" t="s">
        <v>6</v>
      </c>
      <c r="G183" s="34" t="s">
        <v>298</v>
      </c>
      <c r="H183" s="34" t="s">
        <v>0</v>
      </c>
      <c r="I183" s="34" t="s">
        <v>6</v>
      </c>
      <c r="J183" s="34" t="s">
        <v>298</v>
      </c>
    </row>
    <row r="184" spans="1:10" ht="20.100000000000001" customHeight="1" x14ac:dyDescent="0.2">
      <c r="A184" s="1" t="s">
        <v>299</v>
      </c>
      <c r="B184" s="2">
        <v>50</v>
      </c>
      <c r="C184" s="2">
        <v>50</v>
      </c>
      <c r="D184" s="2">
        <f>1</f>
        <v>1</v>
      </c>
      <c r="E184" s="40"/>
      <c r="F184" s="40"/>
      <c r="G184" s="41"/>
      <c r="H184" s="38">
        <f t="shared" ref="H184:H202" si="31">ROUND(E184*B184,2)</f>
        <v>0</v>
      </c>
      <c r="I184" s="38">
        <f t="shared" ref="I184:I202" si="32">ROUND(F184*C184,2)</f>
        <v>0</v>
      </c>
      <c r="J184" s="38">
        <f t="shared" ref="J184:J202" si="33">ROUND(G184*D184,2)</f>
        <v>0</v>
      </c>
    </row>
    <row r="185" spans="1:10" ht="20.100000000000001" customHeight="1" x14ac:dyDescent="0.2">
      <c r="A185" s="1" t="s">
        <v>170</v>
      </c>
      <c r="B185" s="2">
        <v>10</v>
      </c>
      <c r="C185" s="2">
        <v>10</v>
      </c>
      <c r="D185" s="2">
        <f>1</f>
        <v>1</v>
      </c>
      <c r="E185" s="40"/>
      <c r="F185" s="40"/>
      <c r="G185" s="41"/>
      <c r="H185" s="38">
        <f t="shared" si="31"/>
        <v>0</v>
      </c>
      <c r="I185" s="38">
        <f t="shared" si="32"/>
        <v>0</v>
      </c>
      <c r="J185" s="38">
        <f t="shared" si="33"/>
        <v>0</v>
      </c>
    </row>
    <row r="186" spans="1:10" ht="20.100000000000001" customHeight="1" x14ac:dyDescent="0.2">
      <c r="A186" s="1" t="s">
        <v>171</v>
      </c>
      <c r="B186" s="2">
        <v>5</v>
      </c>
      <c r="C186" s="2">
        <v>5</v>
      </c>
      <c r="D186" s="2">
        <f>1</f>
        <v>1</v>
      </c>
      <c r="E186" s="40"/>
      <c r="F186" s="40"/>
      <c r="G186" s="41"/>
      <c r="H186" s="38">
        <f t="shared" si="31"/>
        <v>0</v>
      </c>
      <c r="I186" s="38">
        <f t="shared" si="32"/>
        <v>0</v>
      </c>
      <c r="J186" s="38">
        <f t="shared" si="33"/>
        <v>0</v>
      </c>
    </row>
    <row r="187" spans="1:10" ht="20.100000000000001" customHeight="1" x14ac:dyDescent="0.2">
      <c r="A187" s="1" t="s">
        <v>304</v>
      </c>
      <c r="B187" s="2">
        <v>2</v>
      </c>
      <c r="C187" s="2">
        <v>2</v>
      </c>
      <c r="D187" s="2">
        <v>1</v>
      </c>
      <c r="E187" s="40"/>
      <c r="F187" s="40"/>
      <c r="G187" s="41"/>
      <c r="H187" s="38">
        <f t="shared" si="31"/>
        <v>0</v>
      </c>
      <c r="I187" s="38">
        <f t="shared" si="32"/>
        <v>0</v>
      </c>
      <c r="J187" s="38">
        <f t="shared" si="33"/>
        <v>0</v>
      </c>
    </row>
    <row r="188" spans="1:10" ht="20.100000000000001" customHeight="1" x14ac:dyDescent="0.2">
      <c r="A188" s="105" t="s">
        <v>169</v>
      </c>
      <c r="B188" s="106"/>
      <c r="C188" s="106"/>
      <c r="D188" s="106"/>
      <c r="E188" s="106"/>
      <c r="F188" s="106"/>
      <c r="G188" s="106"/>
      <c r="H188" s="106"/>
      <c r="I188" s="106"/>
      <c r="J188" s="107"/>
    </row>
    <row r="189" spans="1:10" ht="20.100000000000001" customHeight="1" x14ac:dyDescent="0.2">
      <c r="A189" s="27"/>
      <c r="B189" s="105" t="s">
        <v>5</v>
      </c>
      <c r="C189" s="106"/>
      <c r="D189" s="107"/>
      <c r="E189" s="102" t="s">
        <v>7</v>
      </c>
      <c r="F189" s="103"/>
      <c r="G189" s="104"/>
      <c r="H189" s="102" t="s">
        <v>8</v>
      </c>
      <c r="I189" s="103"/>
      <c r="J189" s="104"/>
    </row>
    <row r="190" spans="1:10" ht="20.100000000000001" customHeight="1" x14ac:dyDescent="0.2">
      <c r="A190" s="28" t="s">
        <v>1</v>
      </c>
      <c r="B190" s="24" t="s">
        <v>0</v>
      </c>
      <c r="C190" s="24" t="s">
        <v>6</v>
      </c>
      <c r="D190" s="24" t="s">
        <v>298</v>
      </c>
      <c r="E190" s="34" t="s">
        <v>0</v>
      </c>
      <c r="F190" s="34" t="s">
        <v>6</v>
      </c>
      <c r="G190" s="34" t="s">
        <v>298</v>
      </c>
      <c r="H190" s="34" t="s">
        <v>0</v>
      </c>
      <c r="I190" s="34" t="s">
        <v>6</v>
      </c>
      <c r="J190" s="34" t="s">
        <v>298</v>
      </c>
    </row>
    <row r="191" spans="1:10" ht="19.5" customHeight="1" x14ac:dyDescent="0.2">
      <c r="A191" s="1" t="s">
        <v>305</v>
      </c>
      <c r="B191" s="2">
        <v>5</v>
      </c>
      <c r="C191" s="2">
        <v>2</v>
      </c>
      <c r="D191" s="2">
        <v>1</v>
      </c>
      <c r="E191" s="40"/>
      <c r="F191" s="40"/>
      <c r="G191" s="41"/>
      <c r="H191" s="38">
        <f t="shared" si="31"/>
        <v>0</v>
      </c>
      <c r="I191" s="38">
        <f t="shared" si="32"/>
        <v>0</v>
      </c>
      <c r="J191" s="38">
        <f t="shared" si="33"/>
        <v>0</v>
      </c>
    </row>
    <row r="192" spans="1:10" ht="20.100000000000001" customHeight="1" x14ac:dyDescent="0.2">
      <c r="A192" s="1" t="s">
        <v>172</v>
      </c>
      <c r="B192" s="2">
        <f>4+1+2</f>
        <v>7</v>
      </c>
      <c r="C192" s="2">
        <f>1</f>
        <v>1</v>
      </c>
      <c r="D192" s="2">
        <f>1</f>
        <v>1</v>
      </c>
      <c r="E192" s="40"/>
      <c r="F192" s="40"/>
      <c r="G192" s="41"/>
      <c r="H192" s="38">
        <f t="shared" si="31"/>
        <v>0</v>
      </c>
      <c r="I192" s="38">
        <f t="shared" si="32"/>
        <v>0</v>
      </c>
      <c r="J192" s="38">
        <f t="shared" si="33"/>
        <v>0</v>
      </c>
    </row>
    <row r="193" spans="1:10" ht="20.100000000000001" customHeight="1" x14ac:dyDescent="0.2">
      <c r="A193" s="1" t="s">
        <v>173</v>
      </c>
      <c r="B193" s="2">
        <f>3+3+1+3+3</f>
        <v>13</v>
      </c>
      <c r="C193" s="2">
        <f>1</f>
        <v>1</v>
      </c>
      <c r="D193" s="2">
        <f>1</f>
        <v>1</v>
      </c>
      <c r="E193" s="40"/>
      <c r="F193" s="40"/>
      <c r="G193" s="41"/>
      <c r="H193" s="38">
        <f t="shared" si="31"/>
        <v>0</v>
      </c>
      <c r="I193" s="38">
        <f t="shared" si="32"/>
        <v>0</v>
      </c>
      <c r="J193" s="38">
        <f t="shared" si="33"/>
        <v>0</v>
      </c>
    </row>
    <row r="194" spans="1:10" ht="20.100000000000001" customHeight="1" x14ac:dyDescent="0.2">
      <c r="A194" s="1" t="s">
        <v>306</v>
      </c>
      <c r="B194" s="2">
        <v>5</v>
      </c>
      <c r="C194" s="2">
        <v>2</v>
      </c>
      <c r="D194" s="2">
        <v>1</v>
      </c>
      <c r="E194" s="40"/>
      <c r="F194" s="40"/>
      <c r="G194" s="41"/>
      <c r="H194" s="38">
        <f t="shared" si="31"/>
        <v>0</v>
      </c>
      <c r="I194" s="38">
        <f t="shared" si="32"/>
        <v>0</v>
      </c>
      <c r="J194" s="38">
        <f t="shared" si="33"/>
        <v>0</v>
      </c>
    </row>
    <row r="195" spans="1:10" ht="20.100000000000001" customHeight="1" x14ac:dyDescent="0.2">
      <c r="A195" s="1" t="s">
        <v>307</v>
      </c>
      <c r="B195" s="2">
        <v>5</v>
      </c>
      <c r="C195" s="2">
        <v>2</v>
      </c>
      <c r="D195" s="2">
        <v>1</v>
      </c>
      <c r="E195" s="40"/>
      <c r="F195" s="40"/>
      <c r="G195" s="41"/>
      <c r="H195" s="38">
        <f t="shared" si="31"/>
        <v>0</v>
      </c>
      <c r="I195" s="38">
        <f t="shared" si="32"/>
        <v>0</v>
      </c>
      <c r="J195" s="38">
        <f t="shared" si="33"/>
        <v>0</v>
      </c>
    </row>
    <row r="196" spans="1:10" ht="20.100000000000001" customHeight="1" x14ac:dyDescent="0.2">
      <c r="A196" s="1" t="s">
        <v>174</v>
      </c>
      <c r="B196" s="2">
        <v>7</v>
      </c>
      <c r="C196" s="2">
        <v>7</v>
      </c>
      <c r="D196" s="2">
        <f>1</f>
        <v>1</v>
      </c>
      <c r="E196" s="40"/>
      <c r="F196" s="40"/>
      <c r="G196" s="41"/>
      <c r="H196" s="38">
        <f t="shared" si="31"/>
        <v>0</v>
      </c>
      <c r="I196" s="38">
        <f t="shared" si="32"/>
        <v>0</v>
      </c>
      <c r="J196" s="38">
        <f t="shared" si="33"/>
        <v>0</v>
      </c>
    </row>
    <row r="197" spans="1:10" ht="20.100000000000001" customHeight="1" x14ac:dyDescent="0.2">
      <c r="A197" s="1" t="s">
        <v>175</v>
      </c>
      <c r="B197" s="2">
        <v>4</v>
      </c>
      <c r="C197" s="2">
        <v>4</v>
      </c>
      <c r="D197" s="2">
        <f>1</f>
        <v>1</v>
      </c>
      <c r="E197" s="40"/>
      <c r="F197" s="40"/>
      <c r="G197" s="41"/>
      <c r="H197" s="38">
        <f t="shared" si="31"/>
        <v>0</v>
      </c>
      <c r="I197" s="38">
        <f t="shared" si="32"/>
        <v>0</v>
      </c>
      <c r="J197" s="38">
        <f t="shared" si="33"/>
        <v>0</v>
      </c>
    </row>
    <row r="198" spans="1:10" ht="20.100000000000001" customHeight="1" x14ac:dyDescent="0.2">
      <c r="A198" s="1" t="s">
        <v>176</v>
      </c>
      <c r="B198" s="2">
        <f>1</f>
        <v>1</v>
      </c>
      <c r="C198" s="2">
        <f>1</f>
        <v>1</v>
      </c>
      <c r="D198" s="2">
        <f>1</f>
        <v>1</v>
      </c>
      <c r="E198" s="40"/>
      <c r="F198" s="40"/>
      <c r="G198" s="41"/>
      <c r="H198" s="38">
        <f t="shared" si="31"/>
        <v>0</v>
      </c>
      <c r="I198" s="38">
        <f t="shared" si="32"/>
        <v>0</v>
      </c>
      <c r="J198" s="38">
        <f t="shared" si="33"/>
        <v>0</v>
      </c>
    </row>
    <row r="199" spans="1:10" ht="20.100000000000001" customHeight="1" x14ac:dyDescent="0.2">
      <c r="A199" s="1" t="s">
        <v>177</v>
      </c>
      <c r="B199" s="2">
        <f>+SUM(B191:B195)+SUM(B184:B187)</f>
        <v>102</v>
      </c>
      <c r="C199" s="2">
        <f>+SUM(C191:C195)+SUM(C184:C187)</f>
        <v>75</v>
      </c>
      <c r="D199" s="2">
        <f>1</f>
        <v>1</v>
      </c>
      <c r="E199" s="40"/>
      <c r="F199" s="40"/>
      <c r="G199" s="41"/>
      <c r="H199" s="38">
        <f t="shared" si="31"/>
        <v>0</v>
      </c>
      <c r="I199" s="38">
        <f t="shared" si="32"/>
        <v>0</v>
      </c>
      <c r="J199" s="38">
        <f t="shared" si="33"/>
        <v>0</v>
      </c>
    </row>
    <row r="200" spans="1:10" ht="20.100000000000001" customHeight="1" x14ac:dyDescent="0.2">
      <c r="A200" s="1" t="s">
        <v>178</v>
      </c>
      <c r="B200" s="2">
        <f>1</f>
        <v>1</v>
      </c>
      <c r="C200" s="2">
        <f>18+21+4+1+4</f>
        <v>48</v>
      </c>
      <c r="D200" s="2">
        <f>1</f>
        <v>1</v>
      </c>
      <c r="E200" s="40"/>
      <c r="F200" s="40"/>
      <c r="G200" s="41"/>
      <c r="H200" s="38">
        <f t="shared" si="31"/>
        <v>0</v>
      </c>
      <c r="I200" s="38">
        <f t="shared" si="32"/>
        <v>0</v>
      </c>
      <c r="J200" s="38">
        <f t="shared" si="33"/>
        <v>0</v>
      </c>
    </row>
    <row r="201" spans="1:10" ht="20.100000000000001" customHeight="1" x14ac:dyDescent="0.2">
      <c r="A201" s="1" t="s">
        <v>179</v>
      </c>
      <c r="B201" s="2">
        <v>40</v>
      </c>
      <c r="C201" s="2">
        <v>10</v>
      </c>
      <c r="D201" s="2">
        <f>1</f>
        <v>1</v>
      </c>
      <c r="E201" s="40"/>
      <c r="F201" s="40"/>
      <c r="G201" s="41"/>
      <c r="H201" s="38">
        <f t="shared" si="31"/>
        <v>0</v>
      </c>
      <c r="I201" s="38">
        <f t="shared" si="32"/>
        <v>0</v>
      </c>
      <c r="J201" s="38">
        <f t="shared" si="33"/>
        <v>0</v>
      </c>
    </row>
    <row r="202" spans="1:10" ht="20.100000000000001" customHeight="1" x14ac:dyDescent="0.2">
      <c r="A202" s="1" t="s">
        <v>180</v>
      </c>
      <c r="B202" s="2">
        <v>60</v>
      </c>
      <c r="C202" s="2">
        <v>15</v>
      </c>
      <c r="D202" s="2">
        <f>1</f>
        <v>1</v>
      </c>
      <c r="E202" s="40"/>
      <c r="F202" s="40"/>
      <c r="G202" s="41"/>
      <c r="H202" s="38">
        <f t="shared" si="31"/>
        <v>0</v>
      </c>
      <c r="I202" s="38">
        <f t="shared" si="32"/>
        <v>0</v>
      </c>
      <c r="J202" s="38">
        <f t="shared" si="33"/>
        <v>0</v>
      </c>
    </row>
    <row r="203" spans="1:10" ht="20.100000000000001" customHeight="1" x14ac:dyDescent="0.2">
      <c r="A203" s="109" t="s">
        <v>9</v>
      </c>
      <c r="B203" s="110"/>
      <c r="C203" s="110"/>
      <c r="D203" s="110"/>
      <c r="E203" s="110"/>
      <c r="F203" s="110"/>
      <c r="G203" s="111"/>
      <c r="H203" s="42">
        <f>SUM(H184:H202)</f>
        <v>0</v>
      </c>
      <c r="I203" s="42">
        <f>SUM(I184:I202)</f>
        <v>0</v>
      </c>
      <c r="J203" s="42">
        <f>SUM(J184:J202)</f>
        <v>0</v>
      </c>
    </row>
    <row r="204" spans="1:10" ht="20.100000000000001" customHeight="1" x14ac:dyDescent="0.2">
      <c r="A204" s="29"/>
      <c r="B204" s="30"/>
      <c r="C204" s="30"/>
      <c r="D204" s="30"/>
      <c r="E204" s="43"/>
      <c r="F204" s="43"/>
      <c r="G204" s="44" t="s">
        <v>16</v>
      </c>
      <c r="H204" s="119">
        <f>SUM(H203:J203)</f>
        <v>0</v>
      </c>
      <c r="I204" s="120"/>
      <c r="J204" s="121"/>
    </row>
    <row r="205" spans="1:10" ht="20.100000000000001" customHeight="1" x14ac:dyDescent="0.2">
      <c r="A205" s="30"/>
      <c r="B205" s="30"/>
      <c r="C205" s="30"/>
      <c r="D205" s="30"/>
      <c r="E205" s="43"/>
      <c r="F205" s="43"/>
      <c r="G205" s="45"/>
      <c r="H205" s="33"/>
      <c r="I205" s="33"/>
      <c r="J205" s="46"/>
    </row>
    <row r="206" spans="1:10" ht="20.100000000000001" customHeight="1" x14ac:dyDescent="0.2">
      <c r="A206" s="105" t="s">
        <v>181</v>
      </c>
      <c r="B206" s="106"/>
      <c r="C206" s="106"/>
      <c r="D206" s="106"/>
      <c r="E206" s="106"/>
      <c r="F206" s="106"/>
      <c r="G206" s="106"/>
      <c r="H206" s="106"/>
      <c r="I206" s="106"/>
      <c r="J206" s="107"/>
    </row>
    <row r="207" spans="1:10" ht="20.100000000000001" customHeight="1" x14ac:dyDescent="0.2">
      <c r="A207" s="27"/>
      <c r="B207" s="105" t="s">
        <v>5</v>
      </c>
      <c r="C207" s="106"/>
      <c r="D207" s="107"/>
      <c r="E207" s="102" t="s">
        <v>7</v>
      </c>
      <c r="F207" s="103"/>
      <c r="G207" s="104"/>
      <c r="H207" s="102" t="s">
        <v>8</v>
      </c>
      <c r="I207" s="103"/>
      <c r="J207" s="104"/>
    </row>
    <row r="208" spans="1:10" ht="20.100000000000001" customHeight="1" x14ac:dyDescent="0.2">
      <c r="A208" s="28" t="s">
        <v>1</v>
      </c>
      <c r="B208" s="24" t="s">
        <v>0</v>
      </c>
      <c r="C208" s="24" t="s">
        <v>6</v>
      </c>
      <c r="D208" s="24" t="s">
        <v>298</v>
      </c>
      <c r="E208" s="34" t="s">
        <v>0</v>
      </c>
      <c r="F208" s="34" t="s">
        <v>6</v>
      </c>
      <c r="G208" s="34" t="s">
        <v>298</v>
      </c>
      <c r="H208" s="34" t="s">
        <v>0</v>
      </c>
      <c r="I208" s="34" t="s">
        <v>6</v>
      </c>
      <c r="J208" s="34" t="s">
        <v>298</v>
      </c>
    </row>
    <row r="209" spans="1:10" ht="20.100000000000001" customHeight="1" x14ac:dyDescent="0.2">
      <c r="A209" s="3" t="s">
        <v>182</v>
      </c>
      <c r="B209" s="2">
        <f>1</f>
        <v>1</v>
      </c>
      <c r="C209" s="2">
        <f>1</f>
        <v>1</v>
      </c>
      <c r="D209" s="2">
        <f>1</f>
        <v>1</v>
      </c>
      <c r="E209" s="36"/>
      <c r="F209" s="36"/>
      <c r="G209" s="39"/>
      <c r="H209" s="38">
        <f t="shared" ref="H209:J212" si="34">ROUND(E209*B209,2)</f>
        <v>0</v>
      </c>
      <c r="I209" s="38">
        <f t="shared" si="34"/>
        <v>0</v>
      </c>
      <c r="J209" s="38">
        <f t="shared" si="34"/>
        <v>0</v>
      </c>
    </row>
    <row r="210" spans="1:10" ht="20.100000000000001" customHeight="1" x14ac:dyDescent="0.2">
      <c r="A210" s="3" t="s">
        <v>183</v>
      </c>
      <c r="B210" s="2">
        <v>50</v>
      </c>
      <c r="C210" s="2">
        <v>50</v>
      </c>
      <c r="D210" s="2">
        <f>1</f>
        <v>1</v>
      </c>
      <c r="E210" s="40"/>
      <c r="F210" s="40"/>
      <c r="G210" s="41"/>
      <c r="H210" s="38">
        <f t="shared" si="34"/>
        <v>0</v>
      </c>
      <c r="I210" s="38">
        <f t="shared" si="34"/>
        <v>0</v>
      </c>
      <c r="J210" s="38">
        <f t="shared" si="34"/>
        <v>0</v>
      </c>
    </row>
    <row r="211" spans="1:10" ht="20.100000000000001" customHeight="1" x14ac:dyDescent="0.2">
      <c r="A211" s="3" t="s">
        <v>184</v>
      </c>
      <c r="B211" s="2">
        <v>40</v>
      </c>
      <c r="C211" s="2">
        <v>40</v>
      </c>
      <c r="D211" s="23">
        <f>3+1+1</f>
        <v>5</v>
      </c>
      <c r="E211" s="40"/>
      <c r="F211" s="40"/>
      <c r="G211" s="41"/>
      <c r="H211" s="38">
        <f t="shared" si="34"/>
        <v>0</v>
      </c>
      <c r="I211" s="38">
        <f t="shared" si="34"/>
        <v>0</v>
      </c>
      <c r="J211" s="38">
        <f t="shared" si="34"/>
        <v>0</v>
      </c>
    </row>
    <row r="212" spans="1:10" ht="20.100000000000001" customHeight="1" x14ac:dyDescent="0.2">
      <c r="A212" s="3" t="s">
        <v>185</v>
      </c>
      <c r="B212" s="2">
        <f>+B211-10</f>
        <v>30</v>
      </c>
      <c r="C212" s="2">
        <f>+C211-10</f>
        <v>30</v>
      </c>
      <c r="D212" s="23">
        <f>2+1+1+3+2</f>
        <v>9</v>
      </c>
      <c r="E212" s="40"/>
      <c r="F212" s="40"/>
      <c r="G212" s="41"/>
      <c r="H212" s="38">
        <f t="shared" si="34"/>
        <v>0</v>
      </c>
      <c r="I212" s="38">
        <f t="shared" si="34"/>
        <v>0</v>
      </c>
      <c r="J212" s="38">
        <f t="shared" si="34"/>
        <v>0</v>
      </c>
    </row>
    <row r="213" spans="1:10" ht="20.100000000000001" customHeight="1" x14ac:dyDescent="0.2">
      <c r="A213" s="3" t="s">
        <v>186</v>
      </c>
      <c r="B213" s="2">
        <f t="shared" ref="B213:B214" si="35">+B212-5</f>
        <v>25</v>
      </c>
      <c r="C213" s="2">
        <f t="shared" ref="C213:C214" si="36">+C212-5</f>
        <v>25</v>
      </c>
      <c r="D213" s="2">
        <f>1</f>
        <v>1</v>
      </c>
      <c r="E213" s="40"/>
      <c r="F213" s="40"/>
      <c r="G213" s="41"/>
      <c r="H213" s="38">
        <f>ROUND(E213*B213,2)</f>
        <v>0</v>
      </c>
      <c r="I213" s="38">
        <f t="shared" ref="I213:I221" si="37">ROUND(F213*C213,2)</f>
        <v>0</v>
      </c>
      <c r="J213" s="38">
        <f>ROUND(G213*D213,2)</f>
        <v>0</v>
      </c>
    </row>
    <row r="214" spans="1:10" ht="20.100000000000001" customHeight="1" x14ac:dyDescent="0.2">
      <c r="A214" s="3" t="s">
        <v>187</v>
      </c>
      <c r="B214" s="2">
        <f t="shared" si="35"/>
        <v>20</v>
      </c>
      <c r="C214" s="2">
        <f t="shared" si="36"/>
        <v>20</v>
      </c>
      <c r="D214" s="23">
        <f>1</f>
        <v>1</v>
      </c>
      <c r="E214" s="40"/>
      <c r="F214" s="40"/>
      <c r="G214" s="41"/>
      <c r="H214" s="38">
        <f>ROUND(E214*B214,2)</f>
        <v>0</v>
      </c>
      <c r="I214" s="38">
        <f t="shared" si="37"/>
        <v>0</v>
      </c>
      <c r="J214" s="38">
        <f>ROUND(G214*D214,2)</f>
        <v>0</v>
      </c>
    </row>
    <row r="215" spans="1:10" ht="20.100000000000001" customHeight="1" x14ac:dyDescent="0.2">
      <c r="A215" s="3" t="s">
        <v>188</v>
      </c>
      <c r="B215" s="2">
        <v>5</v>
      </c>
      <c r="C215" s="2">
        <v>5</v>
      </c>
      <c r="D215" s="2">
        <f>1</f>
        <v>1</v>
      </c>
      <c r="E215" s="40"/>
      <c r="F215" s="40"/>
      <c r="G215" s="41"/>
      <c r="H215" s="38">
        <f>ROUND(E215*B215,2)</f>
        <v>0</v>
      </c>
      <c r="I215" s="38">
        <f t="shared" si="37"/>
        <v>0</v>
      </c>
      <c r="J215" s="38">
        <f>ROUND(G215*D215,2)</f>
        <v>0</v>
      </c>
    </row>
    <row r="216" spans="1:10" ht="20.100000000000001" customHeight="1" x14ac:dyDescent="0.2">
      <c r="A216" s="3" t="s">
        <v>189</v>
      </c>
      <c r="B216" s="2">
        <v>2</v>
      </c>
      <c r="C216" s="2">
        <v>2</v>
      </c>
      <c r="D216" s="2">
        <f>1</f>
        <v>1</v>
      </c>
      <c r="E216" s="40"/>
      <c r="F216" s="40"/>
      <c r="G216" s="41"/>
      <c r="H216" s="38">
        <f>ROUND(E216*B216,2)</f>
        <v>0</v>
      </c>
      <c r="I216" s="38">
        <f t="shared" si="37"/>
        <v>0</v>
      </c>
      <c r="J216" s="38">
        <f>ROUND(G216*D216,2)</f>
        <v>0</v>
      </c>
    </row>
    <row r="217" spans="1:10" ht="20.100000000000001" customHeight="1" x14ac:dyDescent="0.2">
      <c r="A217" s="3" t="s">
        <v>190</v>
      </c>
      <c r="B217" s="2">
        <v>1</v>
      </c>
      <c r="C217" s="2">
        <v>1</v>
      </c>
      <c r="D217" s="2">
        <f>1</f>
        <v>1</v>
      </c>
      <c r="E217" s="40"/>
      <c r="F217" s="40"/>
      <c r="G217" s="41"/>
      <c r="H217" s="38">
        <f>ROUND(E217*B217,2)</f>
        <v>0</v>
      </c>
      <c r="I217" s="38">
        <f t="shared" si="37"/>
        <v>0</v>
      </c>
      <c r="J217" s="38">
        <f>ROUND(G217*D217,2)</f>
        <v>0</v>
      </c>
    </row>
    <row r="218" spans="1:10" ht="20.100000000000001" customHeight="1" x14ac:dyDescent="0.2">
      <c r="A218" s="3" t="s">
        <v>191</v>
      </c>
      <c r="B218" s="11"/>
      <c r="C218" s="13">
        <v>97</v>
      </c>
      <c r="D218" s="11"/>
      <c r="E218" s="52"/>
      <c r="F218" s="56"/>
      <c r="G218" s="52"/>
      <c r="H218" s="52"/>
      <c r="I218" s="38">
        <f t="shared" si="37"/>
        <v>0</v>
      </c>
      <c r="J218" s="52"/>
    </row>
    <row r="219" spans="1:10" ht="20.100000000000001" customHeight="1" x14ac:dyDescent="0.2">
      <c r="A219" s="3" t="s">
        <v>192</v>
      </c>
      <c r="B219" s="2">
        <v>140</v>
      </c>
      <c r="C219" s="13">
        <f>1+5+4+1+2</f>
        <v>13</v>
      </c>
      <c r="D219" s="23">
        <v>1</v>
      </c>
      <c r="E219" s="57"/>
      <c r="F219" s="56"/>
      <c r="G219" s="50"/>
      <c r="H219" s="38">
        <f>ROUND(E219*B219,2)</f>
        <v>0</v>
      </c>
      <c r="I219" s="38">
        <f t="shared" si="37"/>
        <v>0</v>
      </c>
      <c r="J219" s="38">
        <f>ROUND(G219*D219,2)</f>
        <v>0</v>
      </c>
    </row>
    <row r="220" spans="1:10" ht="20.100000000000001" customHeight="1" x14ac:dyDescent="0.2">
      <c r="A220" s="3" t="s">
        <v>301</v>
      </c>
      <c r="B220" s="11"/>
      <c r="C220" s="13">
        <f>2+2+10+2</f>
        <v>16</v>
      </c>
      <c r="D220" s="11"/>
      <c r="E220" s="52"/>
      <c r="F220" s="56"/>
      <c r="G220" s="52"/>
      <c r="H220" s="52"/>
      <c r="I220" s="38">
        <f t="shared" si="37"/>
        <v>0</v>
      </c>
      <c r="J220" s="52"/>
    </row>
    <row r="221" spans="1:10" ht="20.100000000000001" customHeight="1" x14ac:dyDescent="0.2">
      <c r="A221" s="3" t="s">
        <v>193</v>
      </c>
      <c r="B221" s="11"/>
      <c r="C221" s="13">
        <v>10</v>
      </c>
      <c r="D221" s="11"/>
      <c r="E221" s="52"/>
      <c r="F221" s="56"/>
      <c r="G221" s="52"/>
      <c r="H221" s="52"/>
      <c r="I221" s="38">
        <f t="shared" si="37"/>
        <v>0</v>
      </c>
      <c r="J221" s="52"/>
    </row>
    <row r="222" spans="1:10" ht="20.100000000000001" customHeight="1" x14ac:dyDescent="0.2">
      <c r="A222" s="3" t="s">
        <v>194</v>
      </c>
      <c r="B222" s="2">
        <f>1+1</f>
        <v>2</v>
      </c>
      <c r="C222" s="2">
        <f>1+1</f>
        <v>2</v>
      </c>
      <c r="D222" s="9">
        <v>1</v>
      </c>
      <c r="E222" s="40"/>
      <c r="F222" s="40"/>
      <c r="G222" s="41"/>
      <c r="H222" s="38">
        <f t="shared" ref="H222:J224" si="38">ROUND(E222*B222,2)</f>
        <v>0</v>
      </c>
      <c r="I222" s="38">
        <f t="shared" si="38"/>
        <v>0</v>
      </c>
      <c r="J222" s="38">
        <f t="shared" si="38"/>
        <v>0</v>
      </c>
    </row>
    <row r="223" spans="1:10" ht="20.100000000000001" customHeight="1" x14ac:dyDescent="0.2">
      <c r="A223" s="3" t="s">
        <v>195</v>
      </c>
      <c r="B223" s="2">
        <f>5+1+2</f>
        <v>8</v>
      </c>
      <c r="C223" s="2">
        <f>5+1</f>
        <v>6</v>
      </c>
      <c r="D223" s="9">
        <v>1</v>
      </c>
      <c r="E223" s="40"/>
      <c r="F223" s="40"/>
      <c r="G223" s="41"/>
      <c r="H223" s="38">
        <f t="shared" si="38"/>
        <v>0</v>
      </c>
      <c r="I223" s="38">
        <f t="shared" si="38"/>
        <v>0</v>
      </c>
      <c r="J223" s="38">
        <f t="shared" si="38"/>
        <v>0</v>
      </c>
    </row>
    <row r="224" spans="1:10" ht="20.100000000000001" customHeight="1" x14ac:dyDescent="0.2">
      <c r="A224" s="3" t="s">
        <v>196</v>
      </c>
      <c r="B224" s="2">
        <f>1+1</f>
        <v>2</v>
      </c>
      <c r="C224" s="2">
        <f>1+1</f>
        <v>2</v>
      </c>
      <c r="D224" s="9">
        <v>1</v>
      </c>
      <c r="E224" s="40"/>
      <c r="F224" s="40"/>
      <c r="G224" s="41"/>
      <c r="H224" s="38">
        <f t="shared" si="38"/>
        <v>0</v>
      </c>
      <c r="I224" s="38">
        <f t="shared" si="38"/>
        <v>0</v>
      </c>
      <c r="J224" s="38">
        <f t="shared" si="38"/>
        <v>0</v>
      </c>
    </row>
    <row r="225" spans="1:10" ht="20.100000000000001" customHeight="1" x14ac:dyDescent="0.2">
      <c r="A225" s="109" t="s">
        <v>9</v>
      </c>
      <c r="B225" s="110"/>
      <c r="C225" s="110"/>
      <c r="D225" s="110"/>
      <c r="E225" s="110"/>
      <c r="F225" s="110"/>
      <c r="G225" s="111"/>
      <c r="H225" s="42">
        <f>SUM(H209:H224)</f>
        <v>0</v>
      </c>
      <c r="I225" s="42">
        <f>SUM(I209:I224)</f>
        <v>0</v>
      </c>
      <c r="J225" s="42">
        <f>SUM(J209:J224)</f>
        <v>0</v>
      </c>
    </row>
    <row r="226" spans="1:10" ht="20.100000000000001" customHeight="1" x14ac:dyDescent="0.2">
      <c r="A226" s="29"/>
      <c r="B226" s="30"/>
      <c r="C226" s="30"/>
      <c r="D226" s="30"/>
      <c r="E226" s="43"/>
      <c r="F226" s="43"/>
      <c r="G226" s="44" t="s">
        <v>17</v>
      </c>
      <c r="H226" s="95">
        <f>SUM(H225:J225)</f>
        <v>0</v>
      </c>
      <c r="I226" s="96"/>
      <c r="J226" s="97"/>
    </row>
    <row r="227" spans="1:10" ht="20.100000000000001" customHeight="1" x14ac:dyDescent="0.2">
      <c r="A227" s="31"/>
      <c r="B227" s="31"/>
      <c r="C227" s="31"/>
      <c r="D227" s="31"/>
      <c r="E227" s="32"/>
      <c r="F227" s="32"/>
      <c r="G227" s="32"/>
      <c r="H227" s="32"/>
      <c r="I227" s="32"/>
      <c r="J227" s="32"/>
    </row>
    <row r="228" spans="1:10" ht="20.100000000000001" customHeight="1" x14ac:dyDescent="0.2">
      <c r="A228" s="105" t="s">
        <v>197</v>
      </c>
      <c r="B228" s="106"/>
      <c r="C228" s="106"/>
      <c r="D228" s="106"/>
      <c r="E228" s="106"/>
      <c r="F228" s="106"/>
      <c r="G228" s="106"/>
      <c r="H228" s="106"/>
      <c r="I228" s="106"/>
      <c r="J228" s="107"/>
    </row>
    <row r="229" spans="1:10" ht="20.100000000000001" customHeight="1" x14ac:dyDescent="0.2">
      <c r="A229" s="27"/>
      <c r="B229" s="105" t="s">
        <v>5</v>
      </c>
      <c r="C229" s="106"/>
      <c r="D229" s="107"/>
      <c r="E229" s="102" t="s">
        <v>7</v>
      </c>
      <c r="F229" s="103"/>
      <c r="G229" s="104"/>
      <c r="H229" s="102" t="s">
        <v>8</v>
      </c>
      <c r="I229" s="103"/>
      <c r="J229" s="104"/>
    </row>
    <row r="230" spans="1:10" ht="20.100000000000001" customHeight="1" x14ac:dyDescent="0.2">
      <c r="A230" s="28" t="s">
        <v>1</v>
      </c>
      <c r="B230" s="24" t="s">
        <v>0</v>
      </c>
      <c r="C230" s="24" t="s">
        <v>6</v>
      </c>
      <c r="D230" s="24" t="s">
        <v>298</v>
      </c>
      <c r="E230" s="34" t="s">
        <v>0</v>
      </c>
      <c r="F230" s="34" t="s">
        <v>6</v>
      </c>
      <c r="G230" s="34" t="s">
        <v>298</v>
      </c>
      <c r="H230" s="34" t="s">
        <v>0</v>
      </c>
      <c r="I230" s="34" t="s">
        <v>6</v>
      </c>
      <c r="J230" s="34" t="s">
        <v>298</v>
      </c>
    </row>
    <row r="231" spans="1:10" ht="20.100000000000001" customHeight="1" x14ac:dyDescent="0.2">
      <c r="A231" s="3" t="s">
        <v>198</v>
      </c>
      <c r="B231" s="4">
        <v>250</v>
      </c>
      <c r="C231" s="4">
        <v>250</v>
      </c>
      <c r="D231" s="23">
        <f>1+1+2+1</f>
        <v>5</v>
      </c>
      <c r="E231" s="36"/>
      <c r="F231" s="36"/>
      <c r="G231" s="39"/>
      <c r="H231" s="38">
        <f t="shared" ref="H231:H243" si="39">ROUND(E231*B231,2)</f>
        <v>0</v>
      </c>
      <c r="I231" s="38">
        <f t="shared" ref="I231:I246" si="40">ROUND(F231*C231,2)</f>
        <v>0</v>
      </c>
      <c r="J231" s="38">
        <f t="shared" ref="J231:J243" si="41">ROUND(G231*D231,2)</f>
        <v>0</v>
      </c>
    </row>
    <row r="232" spans="1:10" ht="20.100000000000001" customHeight="1" x14ac:dyDescent="0.2">
      <c r="A232" s="105" t="s">
        <v>197</v>
      </c>
      <c r="B232" s="106"/>
      <c r="C232" s="106"/>
      <c r="D232" s="106"/>
      <c r="E232" s="106"/>
      <c r="F232" s="106"/>
      <c r="G232" s="106"/>
      <c r="H232" s="106"/>
      <c r="I232" s="106"/>
      <c r="J232" s="107"/>
    </row>
    <row r="233" spans="1:10" ht="20.100000000000001" customHeight="1" x14ac:dyDescent="0.2">
      <c r="A233" s="27"/>
      <c r="B233" s="105" t="s">
        <v>5</v>
      </c>
      <c r="C233" s="106"/>
      <c r="D233" s="107"/>
      <c r="E233" s="102" t="s">
        <v>7</v>
      </c>
      <c r="F233" s="103"/>
      <c r="G233" s="104"/>
      <c r="H233" s="102" t="s">
        <v>8</v>
      </c>
      <c r="I233" s="103"/>
      <c r="J233" s="104"/>
    </row>
    <row r="234" spans="1:10" ht="20.100000000000001" customHeight="1" x14ac:dyDescent="0.2">
      <c r="A234" s="28" t="s">
        <v>1</v>
      </c>
      <c r="B234" s="24" t="s">
        <v>0</v>
      </c>
      <c r="C234" s="24" t="s">
        <v>6</v>
      </c>
      <c r="D234" s="24" t="s">
        <v>298</v>
      </c>
      <c r="E234" s="34" t="s">
        <v>0</v>
      </c>
      <c r="F234" s="34" t="s">
        <v>6</v>
      </c>
      <c r="G234" s="34" t="s">
        <v>298</v>
      </c>
      <c r="H234" s="34" t="s">
        <v>0</v>
      </c>
      <c r="I234" s="34" t="s">
        <v>6</v>
      </c>
      <c r="J234" s="34" t="s">
        <v>298</v>
      </c>
    </row>
    <row r="235" spans="1:10" ht="20.100000000000001" customHeight="1" x14ac:dyDescent="0.2">
      <c r="A235" s="3" t="s">
        <v>199</v>
      </c>
      <c r="B235" s="2">
        <f>2+4+11+2</f>
        <v>19</v>
      </c>
      <c r="C235" s="2">
        <f>2+8+1</f>
        <v>11</v>
      </c>
      <c r="D235" s="19">
        <f>1+1+3</f>
        <v>5</v>
      </c>
      <c r="E235" s="40"/>
      <c r="F235" s="40"/>
      <c r="G235" s="41"/>
      <c r="H235" s="38">
        <f t="shared" si="39"/>
        <v>0</v>
      </c>
      <c r="I235" s="38">
        <f t="shared" si="40"/>
        <v>0</v>
      </c>
      <c r="J235" s="38">
        <f t="shared" si="41"/>
        <v>0</v>
      </c>
    </row>
    <row r="236" spans="1:10" ht="20.100000000000001" customHeight="1" x14ac:dyDescent="0.2">
      <c r="A236" s="3" t="s">
        <v>200</v>
      </c>
      <c r="B236" s="2">
        <v>1</v>
      </c>
      <c r="C236" s="2">
        <f>1</f>
        <v>1</v>
      </c>
      <c r="D236" s="19">
        <v>1</v>
      </c>
      <c r="E236" s="40"/>
      <c r="F236" s="40"/>
      <c r="G236" s="41"/>
      <c r="H236" s="38">
        <f t="shared" si="39"/>
        <v>0</v>
      </c>
      <c r="I236" s="38">
        <f t="shared" si="40"/>
        <v>0</v>
      </c>
      <c r="J236" s="38">
        <f t="shared" si="41"/>
        <v>0</v>
      </c>
    </row>
    <row r="237" spans="1:10" ht="20.100000000000001" customHeight="1" x14ac:dyDescent="0.2">
      <c r="A237" s="3" t="s">
        <v>201</v>
      </c>
      <c r="B237" s="2">
        <f>1</f>
        <v>1</v>
      </c>
      <c r="C237" s="2">
        <f>2+1+1</f>
        <v>4</v>
      </c>
      <c r="D237" s="19">
        <v>1</v>
      </c>
      <c r="E237" s="40"/>
      <c r="F237" s="40"/>
      <c r="G237" s="41"/>
      <c r="H237" s="38">
        <f t="shared" si="39"/>
        <v>0</v>
      </c>
      <c r="I237" s="38">
        <f t="shared" si="40"/>
        <v>0</v>
      </c>
      <c r="J237" s="38">
        <f t="shared" si="41"/>
        <v>0</v>
      </c>
    </row>
    <row r="238" spans="1:10" ht="20.100000000000001" customHeight="1" x14ac:dyDescent="0.2">
      <c r="A238" s="3" t="s">
        <v>202</v>
      </c>
      <c r="B238" s="2">
        <f>1+5+1+2+1</f>
        <v>10</v>
      </c>
      <c r="C238" s="2">
        <f>6+1+3+1+1</f>
        <v>12</v>
      </c>
      <c r="D238" s="19">
        <v>1</v>
      </c>
      <c r="E238" s="40"/>
      <c r="F238" s="40"/>
      <c r="G238" s="41"/>
      <c r="H238" s="38">
        <f t="shared" si="39"/>
        <v>0</v>
      </c>
      <c r="I238" s="38">
        <f t="shared" si="40"/>
        <v>0</v>
      </c>
      <c r="J238" s="38">
        <f t="shared" si="41"/>
        <v>0</v>
      </c>
    </row>
    <row r="239" spans="1:10" ht="20.100000000000001" customHeight="1" x14ac:dyDescent="0.2">
      <c r="A239" s="3" t="s">
        <v>203</v>
      </c>
      <c r="B239" s="2">
        <v>20</v>
      </c>
      <c r="C239" s="2">
        <v>20</v>
      </c>
      <c r="D239" s="19">
        <v>2</v>
      </c>
      <c r="E239" s="40"/>
      <c r="F239" s="40"/>
      <c r="G239" s="41"/>
      <c r="H239" s="38">
        <f t="shared" si="39"/>
        <v>0</v>
      </c>
      <c r="I239" s="38">
        <f t="shared" si="40"/>
        <v>0</v>
      </c>
      <c r="J239" s="38">
        <f t="shared" si="41"/>
        <v>0</v>
      </c>
    </row>
    <row r="240" spans="1:10" ht="20.100000000000001" customHeight="1" x14ac:dyDescent="0.2">
      <c r="A240" s="3" t="s">
        <v>204</v>
      </c>
      <c r="B240" s="2">
        <v>100</v>
      </c>
      <c r="C240" s="2">
        <v>100</v>
      </c>
      <c r="D240" s="19">
        <f>1+1</f>
        <v>2</v>
      </c>
      <c r="E240" s="40"/>
      <c r="F240" s="40"/>
      <c r="G240" s="41"/>
      <c r="H240" s="38">
        <f t="shared" si="39"/>
        <v>0</v>
      </c>
      <c r="I240" s="38">
        <f t="shared" si="40"/>
        <v>0</v>
      </c>
      <c r="J240" s="38">
        <f t="shared" si="41"/>
        <v>0</v>
      </c>
    </row>
    <row r="241" spans="1:10" ht="20.100000000000001" customHeight="1" x14ac:dyDescent="0.2">
      <c r="A241" s="3" t="s">
        <v>205</v>
      </c>
      <c r="B241" s="2">
        <v>15</v>
      </c>
      <c r="C241" s="2">
        <v>15</v>
      </c>
      <c r="D241" s="19">
        <v>1</v>
      </c>
      <c r="E241" s="40"/>
      <c r="F241" s="40"/>
      <c r="G241" s="41"/>
      <c r="H241" s="38">
        <f t="shared" si="39"/>
        <v>0</v>
      </c>
      <c r="I241" s="38">
        <f t="shared" si="40"/>
        <v>0</v>
      </c>
      <c r="J241" s="38">
        <f t="shared" si="41"/>
        <v>0</v>
      </c>
    </row>
    <row r="242" spans="1:10" ht="20.100000000000001" customHeight="1" x14ac:dyDescent="0.2">
      <c r="A242" s="3" t="s">
        <v>206</v>
      </c>
      <c r="B242" s="2">
        <f>5</f>
        <v>5</v>
      </c>
      <c r="C242" s="2">
        <v>1</v>
      </c>
      <c r="D242" s="19">
        <v>1</v>
      </c>
      <c r="E242" s="40"/>
      <c r="F242" s="40"/>
      <c r="G242" s="41"/>
      <c r="H242" s="38">
        <f t="shared" si="39"/>
        <v>0</v>
      </c>
      <c r="I242" s="38">
        <f t="shared" si="40"/>
        <v>0</v>
      </c>
      <c r="J242" s="38">
        <f t="shared" si="41"/>
        <v>0</v>
      </c>
    </row>
    <row r="243" spans="1:10" ht="20.100000000000001" customHeight="1" x14ac:dyDescent="0.2">
      <c r="A243" s="3" t="s">
        <v>207</v>
      </c>
      <c r="B243" s="4">
        <v>1</v>
      </c>
      <c r="C243" s="4">
        <f>3+2+5+2</f>
        <v>12</v>
      </c>
      <c r="D243" s="19">
        <v>1</v>
      </c>
      <c r="E243" s="36"/>
      <c r="F243" s="36"/>
      <c r="G243" s="39"/>
      <c r="H243" s="38">
        <f t="shared" si="39"/>
        <v>0</v>
      </c>
      <c r="I243" s="38">
        <f t="shared" si="40"/>
        <v>0</v>
      </c>
      <c r="J243" s="38">
        <f t="shared" si="41"/>
        <v>0</v>
      </c>
    </row>
    <row r="244" spans="1:10" ht="20.100000000000001" customHeight="1" x14ac:dyDescent="0.2">
      <c r="A244" s="3" t="s">
        <v>208</v>
      </c>
      <c r="B244" s="12"/>
      <c r="C244" s="4">
        <v>1</v>
      </c>
      <c r="D244" s="22"/>
      <c r="E244" s="35"/>
      <c r="F244" s="36"/>
      <c r="G244" s="37"/>
      <c r="H244" s="53"/>
      <c r="I244" s="38">
        <f t="shared" si="40"/>
        <v>0</v>
      </c>
      <c r="J244" s="58"/>
    </row>
    <row r="245" spans="1:10" ht="20.100000000000001" customHeight="1" x14ac:dyDescent="0.2">
      <c r="A245" s="3" t="s">
        <v>209</v>
      </c>
      <c r="B245" s="12"/>
      <c r="C245" s="4">
        <f>3+2+7+1</f>
        <v>13</v>
      </c>
      <c r="D245" s="22"/>
      <c r="E245" s="35"/>
      <c r="F245" s="36"/>
      <c r="G245" s="37"/>
      <c r="H245" s="53"/>
      <c r="I245" s="38">
        <f t="shared" si="40"/>
        <v>0</v>
      </c>
      <c r="J245" s="58"/>
    </row>
    <row r="246" spans="1:10" ht="20.100000000000001" customHeight="1" x14ac:dyDescent="0.2">
      <c r="A246" s="3" t="s">
        <v>210</v>
      </c>
      <c r="B246" s="12"/>
      <c r="C246" s="4">
        <f>2+1+3</f>
        <v>6</v>
      </c>
      <c r="D246" s="22"/>
      <c r="E246" s="35"/>
      <c r="F246" s="36"/>
      <c r="G246" s="37"/>
      <c r="H246" s="53"/>
      <c r="I246" s="38">
        <f t="shared" si="40"/>
        <v>0</v>
      </c>
      <c r="J246" s="58"/>
    </row>
    <row r="247" spans="1:10" ht="20.100000000000001" customHeight="1" x14ac:dyDescent="0.2">
      <c r="A247" s="109" t="s">
        <v>9</v>
      </c>
      <c r="B247" s="110"/>
      <c r="C247" s="110"/>
      <c r="D247" s="110"/>
      <c r="E247" s="110"/>
      <c r="F247" s="110"/>
      <c r="G247" s="111"/>
      <c r="H247" s="42">
        <f>SUM(H231:H246)</f>
        <v>0</v>
      </c>
      <c r="I247" s="42">
        <f>SUM(I231:I246)</f>
        <v>0</v>
      </c>
      <c r="J247" s="42">
        <f>SUM(J231:J246)</f>
        <v>0</v>
      </c>
    </row>
    <row r="248" spans="1:10" ht="20.100000000000001" customHeight="1" x14ac:dyDescent="0.2">
      <c r="A248" s="29"/>
      <c r="B248" s="30"/>
      <c r="C248" s="30"/>
      <c r="D248" s="30"/>
      <c r="E248" s="43"/>
      <c r="F248" s="43"/>
      <c r="G248" s="44" t="s">
        <v>18</v>
      </c>
      <c r="H248" s="95">
        <f>SUM(H247:J247)</f>
        <v>0</v>
      </c>
      <c r="I248" s="96"/>
      <c r="J248" s="97"/>
    </row>
    <row r="249" spans="1:10" ht="20.100000000000001" customHeight="1" x14ac:dyDescent="0.2">
      <c r="A249" s="31"/>
      <c r="B249" s="31"/>
      <c r="C249" s="31"/>
      <c r="D249" s="31"/>
      <c r="E249" s="32"/>
      <c r="F249" s="32"/>
      <c r="G249" s="32"/>
      <c r="H249" s="32"/>
      <c r="I249" s="32"/>
      <c r="J249" s="32"/>
    </row>
    <row r="250" spans="1:10" ht="20.100000000000001" customHeight="1" x14ac:dyDescent="0.2">
      <c r="A250" s="105" t="s">
        <v>211</v>
      </c>
      <c r="B250" s="106"/>
      <c r="C250" s="106"/>
      <c r="D250" s="106"/>
      <c r="E250" s="106"/>
      <c r="F250" s="106"/>
      <c r="G250" s="106"/>
      <c r="H250" s="106"/>
      <c r="I250" s="106"/>
      <c r="J250" s="107"/>
    </row>
    <row r="251" spans="1:10" ht="20.100000000000001" customHeight="1" x14ac:dyDescent="0.2">
      <c r="A251" s="27"/>
      <c r="B251" s="105" t="s">
        <v>5</v>
      </c>
      <c r="C251" s="106"/>
      <c r="D251" s="107"/>
      <c r="E251" s="102" t="s">
        <v>7</v>
      </c>
      <c r="F251" s="103"/>
      <c r="G251" s="104"/>
      <c r="H251" s="102" t="s">
        <v>8</v>
      </c>
      <c r="I251" s="103"/>
      <c r="J251" s="104"/>
    </row>
    <row r="252" spans="1:10" ht="20.100000000000001" customHeight="1" x14ac:dyDescent="0.2">
      <c r="A252" s="28" t="s">
        <v>1</v>
      </c>
      <c r="B252" s="24" t="s">
        <v>0</v>
      </c>
      <c r="C252" s="24" t="s">
        <v>6</v>
      </c>
      <c r="D252" s="24" t="s">
        <v>298</v>
      </c>
      <c r="E252" s="34" t="s">
        <v>0</v>
      </c>
      <c r="F252" s="34" t="s">
        <v>6</v>
      </c>
      <c r="G252" s="34" t="s">
        <v>298</v>
      </c>
      <c r="H252" s="34" t="s">
        <v>0</v>
      </c>
      <c r="I252" s="34" t="s">
        <v>6</v>
      </c>
      <c r="J252" s="34" t="s">
        <v>298</v>
      </c>
    </row>
    <row r="253" spans="1:10" ht="20.100000000000001" customHeight="1" x14ac:dyDescent="0.2">
      <c r="A253" s="3" t="s">
        <v>2</v>
      </c>
      <c r="B253" s="4">
        <f>17+14+7+7+15+10</f>
        <v>70</v>
      </c>
      <c r="C253" s="4">
        <f>2+15+4+5+13+6</f>
        <v>45</v>
      </c>
      <c r="D253" s="22"/>
      <c r="E253" s="36"/>
      <c r="F253" s="36"/>
      <c r="G253" s="37"/>
      <c r="H253" s="38">
        <f t="shared" ref="H253:I255" si="42">ROUND(E253*B253,2)</f>
        <v>0</v>
      </c>
      <c r="I253" s="38">
        <f t="shared" si="42"/>
        <v>0</v>
      </c>
      <c r="J253" s="55"/>
    </row>
    <row r="254" spans="1:10" ht="20.100000000000001" customHeight="1" x14ac:dyDescent="0.2">
      <c r="A254" s="3" t="s">
        <v>4</v>
      </c>
      <c r="B254" s="2">
        <v>1</v>
      </c>
      <c r="C254" s="2">
        <v>1</v>
      </c>
      <c r="D254" s="22"/>
      <c r="E254" s="40"/>
      <c r="F254" s="40"/>
      <c r="G254" s="54"/>
      <c r="H254" s="38">
        <f t="shared" si="42"/>
        <v>0</v>
      </c>
      <c r="I254" s="38">
        <f t="shared" si="42"/>
        <v>0</v>
      </c>
      <c r="J254" s="55"/>
    </row>
    <row r="255" spans="1:10" ht="20.100000000000001" customHeight="1" x14ac:dyDescent="0.2">
      <c r="A255" s="3" t="s">
        <v>212</v>
      </c>
      <c r="B255" s="2">
        <f>8+4+2+3+1</f>
        <v>18</v>
      </c>
      <c r="C255" s="2">
        <f>6+8+5+5+3</f>
        <v>27</v>
      </c>
      <c r="D255" s="22"/>
      <c r="E255" s="40"/>
      <c r="F255" s="40"/>
      <c r="G255" s="54"/>
      <c r="H255" s="38">
        <f t="shared" si="42"/>
        <v>0</v>
      </c>
      <c r="I255" s="38">
        <f t="shared" si="42"/>
        <v>0</v>
      </c>
      <c r="J255" s="55"/>
    </row>
    <row r="256" spans="1:10" ht="20.100000000000001" customHeight="1" x14ac:dyDescent="0.2">
      <c r="A256" s="3" t="s">
        <v>213</v>
      </c>
      <c r="B256" s="2">
        <f>5+1+1+1+1</f>
        <v>9</v>
      </c>
      <c r="C256" s="2">
        <v>1</v>
      </c>
      <c r="D256" s="22"/>
      <c r="E256" s="40"/>
      <c r="F256" s="40"/>
      <c r="G256" s="54"/>
      <c r="H256" s="38">
        <f>ROUND(E256*B256,2)</f>
        <v>0</v>
      </c>
      <c r="I256" s="38">
        <f>ROUND(F256*C256,2)</f>
        <v>0</v>
      </c>
      <c r="J256" s="55"/>
    </row>
    <row r="257" spans="1:10" ht="20.100000000000001" customHeight="1" x14ac:dyDescent="0.2">
      <c r="A257" s="109" t="s">
        <v>9</v>
      </c>
      <c r="B257" s="110"/>
      <c r="C257" s="110"/>
      <c r="D257" s="110"/>
      <c r="E257" s="110"/>
      <c r="F257" s="110"/>
      <c r="G257" s="111"/>
      <c r="H257" s="42">
        <f>SUM(H253:H256)</f>
        <v>0</v>
      </c>
      <c r="I257" s="42">
        <f>SUM(I253:I256)</f>
        <v>0</v>
      </c>
      <c r="J257" s="42">
        <f>SUM(J253:J256)</f>
        <v>0</v>
      </c>
    </row>
    <row r="258" spans="1:10" ht="20.100000000000001" customHeight="1" x14ac:dyDescent="0.2">
      <c r="A258" s="29"/>
      <c r="B258" s="30"/>
      <c r="C258" s="30"/>
      <c r="D258" s="30"/>
      <c r="E258" s="43"/>
      <c r="F258" s="43"/>
      <c r="G258" s="44" t="s">
        <v>214</v>
      </c>
      <c r="H258" s="95">
        <f>SUM(H257:J257)</f>
        <v>0</v>
      </c>
      <c r="I258" s="96"/>
      <c r="J258" s="97"/>
    </row>
    <row r="259" spans="1:10" ht="20.100000000000001" customHeight="1" x14ac:dyDescent="0.2">
      <c r="A259" s="30"/>
      <c r="B259" s="30"/>
      <c r="C259" s="30"/>
      <c r="D259" s="30"/>
      <c r="E259" s="43"/>
      <c r="F259" s="43"/>
      <c r="G259" s="45"/>
      <c r="H259" s="33"/>
      <c r="I259" s="33"/>
      <c r="J259" s="46"/>
    </row>
    <row r="260" spans="1:10" ht="20.100000000000001" customHeight="1" x14ac:dyDescent="0.2">
      <c r="A260" s="105" t="s">
        <v>222</v>
      </c>
      <c r="B260" s="106"/>
      <c r="C260" s="106"/>
      <c r="D260" s="106"/>
      <c r="E260" s="106"/>
      <c r="F260" s="106"/>
      <c r="G260" s="106"/>
      <c r="H260" s="106"/>
      <c r="I260" s="106"/>
      <c r="J260" s="107"/>
    </row>
    <row r="261" spans="1:10" ht="20.100000000000001" customHeight="1" x14ac:dyDescent="0.2">
      <c r="A261" s="27"/>
      <c r="B261" s="105" t="s">
        <v>5</v>
      </c>
      <c r="C261" s="106"/>
      <c r="D261" s="107"/>
      <c r="E261" s="102" t="s">
        <v>7</v>
      </c>
      <c r="F261" s="103"/>
      <c r="G261" s="104"/>
      <c r="H261" s="102" t="s">
        <v>8</v>
      </c>
      <c r="I261" s="103"/>
      <c r="J261" s="104"/>
    </row>
    <row r="262" spans="1:10" ht="20.100000000000001" customHeight="1" x14ac:dyDescent="0.2">
      <c r="A262" s="28" t="s">
        <v>1</v>
      </c>
      <c r="B262" s="24" t="s">
        <v>0</v>
      </c>
      <c r="C262" s="24" t="s">
        <v>6</v>
      </c>
      <c r="D262" s="24" t="s">
        <v>298</v>
      </c>
      <c r="E262" s="34" t="s">
        <v>0</v>
      </c>
      <c r="F262" s="34" t="s">
        <v>6</v>
      </c>
      <c r="G262" s="34" t="s">
        <v>298</v>
      </c>
      <c r="H262" s="34" t="s">
        <v>0</v>
      </c>
      <c r="I262" s="34" t="s">
        <v>6</v>
      </c>
      <c r="J262" s="34" t="s">
        <v>298</v>
      </c>
    </row>
    <row r="263" spans="1:10" ht="20.100000000000001" customHeight="1" x14ac:dyDescent="0.2">
      <c r="A263" s="3" t="s">
        <v>326</v>
      </c>
      <c r="B263" s="2">
        <v>100</v>
      </c>
      <c r="C263" s="22"/>
      <c r="D263" s="22"/>
      <c r="E263" s="40"/>
      <c r="F263" s="40"/>
      <c r="G263" s="41"/>
      <c r="H263" s="38">
        <f t="shared" ref="H263:H298" si="43">ROUND(E263*B263,2)</f>
        <v>0</v>
      </c>
      <c r="I263" s="38">
        <f t="shared" ref="I263:I294" si="44">ROUND(F263*C263,2)</f>
        <v>0</v>
      </c>
      <c r="J263" s="38">
        <f t="shared" ref="J263:J294" si="45">ROUND(G263*D263,2)</f>
        <v>0</v>
      </c>
    </row>
    <row r="264" spans="1:10" ht="20.100000000000001" customHeight="1" x14ac:dyDescent="0.2">
      <c r="A264" s="3" t="s">
        <v>215</v>
      </c>
      <c r="B264" s="2">
        <v>50</v>
      </c>
      <c r="C264" s="2">
        <v>1</v>
      </c>
      <c r="D264" s="19">
        <v>1</v>
      </c>
      <c r="E264" s="40"/>
      <c r="F264" s="40"/>
      <c r="G264" s="41"/>
      <c r="H264" s="38">
        <f t="shared" si="43"/>
        <v>0</v>
      </c>
      <c r="I264" s="38">
        <f t="shared" si="44"/>
        <v>0</v>
      </c>
      <c r="J264" s="38">
        <f t="shared" si="45"/>
        <v>0</v>
      </c>
    </row>
    <row r="265" spans="1:10" ht="20.100000000000001" customHeight="1" x14ac:dyDescent="0.2">
      <c r="A265" s="3" t="s">
        <v>216</v>
      </c>
      <c r="B265" s="2">
        <f>8+1</f>
        <v>9</v>
      </c>
      <c r="C265" s="2">
        <v>1</v>
      </c>
      <c r="D265" s="19">
        <f>7+1+1</f>
        <v>9</v>
      </c>
      <c r="E265" s="40"/>
      <c r="F265" s="40"/>
      <c r="G265" s="41"/>
      <c r="H265" s="38">
        <f t="shared" si="43"/>
        <v>0</v>
      </c>
      <c r="I265" s="38">
        <f t="shared" si="44"/>
        <v>0</v>
      </c>
      <c r="J265" s="38">
        <f t="shared" si="45"/>
        <v>0</v>
      </c>
    </row>
    <row r="266" spans="1:10" ht="20.100000000000001" customHeight="1" x14ac:dyDescent="0.2">
      <c r="A266" s="3" t="s">
        <v>217</v>
      </c>
      <c r="B266" s="2">
        <v>2</v>
      </c>
      <c r="C266" s="2">
        <v>1</v>
      </c>
      <c r="D266" s="19">
        <v>1</v>
      </c>
      <c r="E266" s="40"/>
      <c r="F266" s="40"/>
      <c r="G266" s="41"/>
      <c r="H266" s="38">
        <f t="shared" si="43"/>
        <v>0</v>
      </c>
      <c r="I266" s="38">
        <f t="shared" si="44"/>
        <v>0</v>
      </c>
      <c r="J266" s="38">
        <f t="shared" si="45"/>
        <v>0</v>
      </c>
    </row>
    <row r="267" spans="1:10" ht="20.100000000000001" customHeight="1" x14ac:dyDescent="0.2">
      <c r="A267" s="3" t="s">
        <v>218</v>
      </c>
      <c r="B267" s="2">
        <v>1</v>
      </c>
      <c r="C267" s="2">
        <f>1+1+1+1</f>
        <v>4</v>
      </c>
      <c r="D267" s="19">
        <v>2</v>
      </c>
      <c r="E267" s="40"/>
      <c r="F267" s="40"/>
      <c r="G267" s="41"/>
      <c r="H267" s="38">
        <f t="shared" si="43"/>
        <v>0</v>
      </c>
      <c r="I267" s="38">
        <f t="shared" si="44"/>
        <v>0</v>
      </c>
      <c r="J267" s="38">
        <f t="shared" si="45"/>
        <v>0</v>
      </c>
    </row>
    <row r="268" spans="1:10" ht="20.100000000000001" customHeight="1" x14ac:dyDescent="0.2">
      <c r="A268" s="3" t="s">
        <v>219</v>
      </c>
      <c r="B268" s="2">
        <f>1+3+2+6+6</f>
        <v>18</v>
      </c>
      <c r="C268" s="2">
        <f>3+2+3</f>
        <v>8</v>
      </c>
      <c r="D268" s="19">
        <f>4+4+9</f>
        <v>17</v>
      </c>
      <c r="E268" s="40"/>
      <c r="F268" s="40"/>
      <c r="G268" s="41"/>
      <c r="H268" s="38">
        <f t="shared" si="43"/>
        <v>0</v>
      </c>
      <c r="I268" s="38">
        <f t="shared" si="44"/>
        <v>0</v>
      </c>
      <c r="J268" s="38">
        <f t="shared" si="45"/>
        <v>0</v>
      </c>
    </row>
    <row r="269" spans="1:10" ht="20.100000000000001" customHeight="1" x14ac:dyDescent="0.2">
      <c r="A269" s="3" t="s">
        <v>220</v>
      </c>
      <c r="B269" s="2">
        <v>1</v>
      </c>
      <c r="C269" s="2">
        <v>1</v>
      </c>
      <c r="D269" s="19">
        <v>1</v>
      </c>
      <c r="E269" s="40"/>
      <c r="F269" s="40"/>
      <c r="G269" s="41"/>
      <c r="H269" s="38">
        <f t="shared" si="43"/>
        <v>0</v>
      </c>
      <c r="I269" s="38">
        <f t="shared" si="44"/>
        <v>0</v>
      </c>
      <c r="J269" s="38">
        <f t="shared" si="45"/>
        <v>0</v>
      </c>
    </row>
    <row r="270" spans="1:10" ht="20.100000000000001" customHeight="1" x14ac:dyDescent="0.2">
      <c r="A270" s="3" t="s">
        <v>221</v>
      </c>
      <c r="B270" s="2">
        <f>5+1+1+1</f>
        <v>8</v>
      </c>
      <c r="C270" s="2">
        <v>1</v>
      </c>
      <c r="D270" s="19">
        <f>1</f>
        <v>1</v>
      </c>
      <c r="E270" s="40"/>
      <c r="F270" s="40"/>
      <c r="G270" s="41"/>
      <c r="H270" s="38">
        <f t="shared" si="43"/>
        <v>0</v>
      </c>
      <c r="I270" s="38">
        <f t="shared" si="44"/>
        <v>0</v>
      </c>
      <c r="J270" s="38">
        <f t="shared" si="45"/>
        <v>0</v>
      </c>
    </row>
    <row r="271" spans="1:10" ht="20.100000000000001" customHeight="1" x14ac:dyDescent="0.2">
      <c r="A271" s="3" t="s">
        <v>223</v>
      </c>
      <c r="B271" s="2">
        <f>4+1+3</f>
        <v>8</v>
      </c>
      <c r="C271" s="2">
        <v>1</v>
      </c>
      <c r="D271" s="19">
        <v>1</v>
      </c>
      <c r="E271" s="40"/>
      <c r="F271" s="40"/>
      <c r="G271" s="41"/>
      <c r="H271" s="38">
        <f t="shared" si="43"/>
        <v>0</v>
      </c>
      <c r="I271" s="38">
        <f t="shared" si="44"/>
        <v>0</v>
      </c>
      <c r="J271" s="38">
        <f t="shared" si="45"/>
        <v>0</v>
      </c>
    </row>
    <row r="272" spans="1:10" ht="20.100000000000001" customHeight="1" x14ac:dyDescent="0.2">
      <c r="A272" s="3" t="s">
        <v>224</v>
      </c>
      <c r="B272" s="2">
        <f>125+12+6+18+18</f>
        <v>179</v>
      </c>
      <c r="C272" s="2">
        <f>21+12+6+10+11</f>
        <v>60</v>
      </c>
      <c r="D272" s="19">
        <v>1</v>
      </c>
      <c r="E272" s="40"/>
      <c r="F272" s="40"/>
      <c r="G272" s="41"/>
      <c r="H272" s="38">
        <f t="shared" si="43"/>
        <v>0</v>
      </c>
      <c r="I272" s="38">
        <f t="shared" si="44"/>
        <v>0</v>
      </c>
      <c r="J272" s="38">
        <f t="shared" si="45"/>
        <v>0</v>
      </c>
    </row>
    <row r="273" spans="1:10" ht="20.100000000000001" customHeight="1" x14ac:dyDescent="0.2">
      <c r="A273" s="3" t="s">
        <v>225</v>
      </c>
      <c r="B273" s="2">
        <f>11+9+17+5+1</f>
        <v>43</v>
      </c>
      <c r="C273" s="2">
        <f>4+36+3+1+4</f>
        <v>48</v>
      </c>
      <c r="D273" s="19">
        <v>1</v>
      </c>
      <c r="E273" s="40"/>
      <c r="F273" s="40"/>
      <c r="G273" s="41"/>
      <c r="H273" s="38">
        <f t="shared" si="43"/>
        <v>0</v>
      </c>
      <c r="I273" s="38">
        <f t="shared" si="44"/>
        <v>0</v>
      </c>
      <c r="J273" s="38">
        <f t="shared" si="45"/>
        <v>0</v>
      </c>
    </row>
    <row r="274" spans="1:10" ht="20.100000000000001" customHeight="1" x14ac:dyDescent="0.2">
      <c r="A274" s="3" t="s">
        <v>226</v>
      </c>
      <c r="B274" s="2">
        <f>9+32+17+9+36+14</f>
        <v>117</v>
      </c>
      <c r="C274" s="2">
        <f>4+1</f>
        <v>5</v>
      </c>
      <c r="D274" s="19">
        <v>2</v>
      </c>
      <c r="E274" s="40"/>
      <c r="F274" s="40"/>
      <c r="G274" s="41"/>
      <c r="H274" s="38">
        <f t="shared" si="43"/>
        <v>0</v>
      </c>
      <c r="I274" s="38">
        <f t="shared" si="44"/>
        <v>0</v>
      </c>
      <c r="J274" s="38">
        <f t="shared" si="45"/>
        <v>0</v>
      </c>
    </row>
    <row r="275" spans="1:10" ht="20.100000000000001" customHeight="1" x14ac:dyDescent="0.2">
      <c r="A275" s="3" t="s">
        <v>227</v>
      </c>
      <c r="B275" s="19">
        <v>1</v>
      </c>
      <c r="C275" s="19">
        <v>1</v>
      </c>
      <c r="D275" s="19">
        <v>1</v>
      </c>
      <c r="E275" s="40"/>
      <c r="F275" s="40"/>
      <c r="G275" s="41"/>
      <c r="H275" s="38">
        <f t="shared" si="43"/>
        <v>0</v>
      </c>
      <c r="I275" s="38">
        <f t="shared" si="44"/>
        <v>0</v>
      </c>
      <c r="J275" s="38">
        <f t="shared" si="45"/>
        <v>0</v>
      </c>
    </row>
    <row r="276" spans="1:10" ht="20.100000000000001" customHeight="1" x14ac:dyDescent="0.2">
      <c r="A276" s="3" t="s">
        <v>228</v>
      </c>
      <c r="B276" s="19">
        <v>1</v>
      </c>
      <c r="C276" s="19">
        <v>1</v>
      </c>
      <c r="D276" s="19">
        <v>1</v>
      </c>
      <c r="E276" s="40"/>
      <c r="F276" s="40"/>
      <c r="G276" s="41"/>
      <c r="H276" s="38">
        <f t="shared" si="43"/>
        <v>0</v>
      </c>
      <c r="I276" s="38">
        <f t="shared" si="44"/>
        <v>0</v>
      </c>
      <c r="J276" s="38">
        <f t="shared" si="45"/>
        <v>0</v>
      </c>
    </row>
    <row r="277" spans="1:10" ht="20.100000000000001" customHeight="1" x14ac:dyDescent="0.2">
      <c r="A277" s="3" t="s">
        <v>229</v>
      </c>
      <c r="B277" s="19">
        <v>1</v>
      </c>
      <c r="C277" s="2">
        <f>1+2</f>
        <v>3</v>
      </c>
      <c r="D277" s="19">
        <f>1</f>
        <v>1</v>
      </c>
      <c r="E277" s="40"/>
      <c r="F277" s="40"/>
      <c r="G277" s="41"/>
      <c r="H277" s="38">
        <f t="shared" si="43"/>
        <v>0</v>
      </c>
      <c r="I277" s="38">
        <f t="shared" si="44"/>
        <v>0</v>
      </c>
      <c r="J277" s="38">
        <f t="shared" si="45"/>
        <v>0</v>
      </c>
    </row>
    <row r="278" spans="1:10" ht="20.100000000000001" customHeight="1" x14ac:dyDescent="0.2">
      <c r="A278" s="3" t="s">
        <v>230</v>
      </c>
      <c r="B278" s="2">
        <f>153+18+2+8+11+6</f>
        <v>198</v>
      </c>
      <c r="C278" s="2">
        <f>15+39+10+2+14</f>
        <v>80</v>
      </c>
      <c r="D278" s="19">
        <f>4+2</f>
        <v>6</v>
      </c>
      <c r="E278" s="40"/>
      <c r="F278" s="40"/>
      <c r="G278" s="41"/>
      <c r="H278" s="38">
        <f t="shared" si="43"/>
        <v>0</v>
      </c>
      <c r="I278" s="38">
        <f t="shared" si="44"/>
        <v>0</v>
      </c>
      <c r="J278" s="38">
        <f t="shared" si="45"/>
        <v>0</v>
      </c>
    </row>
    <row r="279" spans="1:10" ht="20.100000000000001" customHeight="1" x14ac:dyDescent="0.2">
      <c r="A279" s="105" t="s">
        <v>222</v>
      </c>
      <c r="B279" s="106"/>
      <c r="C279" s="106"/>
      <c r="D279" s="106"/>
      <c r="E279" s="106"/>
      <c r="F279" s="106"/>
      <c r="G279" s="106"/>
      <c r="H279" s="106"/>
      <c r="I279" s="106"/>
      <c r="J279" s="107"/>
    </row>
    <row r="280" spans="1:10" ht="20.100000000000001" customHeight="1" x14ac:dyDescent="0.2">
      <c r="A280" s="27"/>
      <c r="B280" s="105" t="s">
        <v>5</v>
      </c>
      <c r="C280" s="106"/>
      <c r="D280" s="107"/>
      <c r="E280" s="102" t="s">
        <v>7</v>
      </c>
      <c r="F280" s="103"/>
      <c r="G280" s="104"/>
      <c r="H280" s="102" t="s">
        <v>8</v>
      </c>
      <c r="I280" s="103"/>
      <c r="J280" s="104"/>
    </row>
    <row r="281" spans="1:10" ht="20.100000000000001" customHeight="1" x14ac:dyDescent="0.2">
      <c r="A281" s="28" t="s">
        <v>1</v>
      </c>
      <c r="B281" s="24" t="s">
        <v>0</v>
      </c>
      <c r="C281" s="24" t="s">
        <v>6</v>
      </c>
      <c r="D281" s="24" t="s">
        <v>298</v>
      </c>
      <c r="E281" s="34" t="s">
        <v>0</v>
      </c>
      <c r="F281" s="34" t="s">
        <v>6</v>
      </c>
      <c r="G281" s="34" t="s">
        <v>298</v>
      </c>
      <c r="H281" s="34" t="s">
        <v>0</v>
      </c>
      <c r="I281" s="34" t="s">
        <v>6</v>
      </c>
      <c r="J281" s="34" t="s">
        <v>298</v>
      </c>
    </row>
    <row r="282" spans="1:10" ht="20.100000000000001" customHeight="1" x14ac:dyDescent="0.2">
      <c r="A282" s="3" t="s">
        <v>232</v>
      </c>
      <c r="B282" s="2">
        <f>3+1+6+4</f>
        <v>14</v>
      </c>
      <c r="C282" s="2">
        <f>3+4+6+6</f>
        <v>19</v>
      </c>
      <c r="D282" s="19">
        <v>1</v>
      </c>
      <c r="E282" s="40"/>
      <c r="F282" s="40"/>
      <c r="G282" s="41"/>
      <c r="H282" s="38">
        <f t="shared" si="43"/>
        <v>0</v>
      </c>
      <c r="I282" s="38">
        <f t="shared" si="44"/>
        <v>0</v>
      </c>
      <c r="J282" s="38">
        <f t="shared" si="45"/>
        <v>0</v>
      </c>
    </row>
    <row r="283" spans="1:10" ht="20.100000000000001" customHeight="1" x14ac:dyDescent="0.2">
      <c r="A283" s="3" t="s">
        <v>233</v>
      </c>
      <c r="B283" s="2">
        <v>6</v>
      </c>
      <c r="C283" s="19">
        <v>1</v>
      </c>
      <c r="D283" s="19">
        <v>1</v>
      </c>
      <c r="E283" s="40"/>
      <c r="F283" s="40"/>
      <c r="G283" s="41"/>
      <c r="H283" s="38">
        <f t="shared" si="43"/>
        <v>0</v>
      </c>
      <c r="I283" s="38">
        <f t="shared" si="44"/>
        <v>0</v>
      </c>
      <c r="J283" s="38">
        <f t="shared" si="45"/>
        <v>0</v>
      </c>
    </row>
    <row r="284" spans="1:10" ht="20.100000000000001" customHeight="1" x14ac:dyDescent="0.2">
      <c r="A284" s="3" t="s">
        <v>328</v>
      </c>
      <c r="B284" s="2">
        <v>3</v>
      </c>
      <c r="C284" s="19">
        <v>1</v>
      </c>
      <c r="D284" s="19">
        <v>1</v>
      </c>
      <c r="E284" s="40"/>
      <c r="F284" s="40"/>
      <c r="G284" s="41"/>
      <c r="H284" s="38">
        <f t="shared" si="43"/>
        <v>0</v>
      </c>
      <c r="I284" s="38">
        <f t="shared" si="44"/>
        <v>0</v>
      </c>
      <c r="J284" s="38">
        <f t="shared" si="45"/>
        <v>0</v>
      </c>
    </row>
    <row r="285" spans="1:10" ht="20.100000000000001" customHeight="1" x14ac:dyDescent="0.2">
      <c r="A285" s="3" t="s">
        <v>231</v>
      </c>
      <c r="B285" s="2">
        <f>12+18+6+3+3</f>
        <v>42</v>
      </c>
      <c r="C285" s="2">
        <f>18+4+3</f>
        <v>25</v>
      </c>
      <c r="D285" s="19">
        <v>1</v>
      </c>
      <c r="E285" s="40"/>
      <c r="F285" s="40"/>
      <c r="G285" s="41"/>
      <c r="H285" s="38">
        <f t="shared" si="43"/>
        <v>0</v>
      </c>
      <c r="I285" s="38">
        <f t="shared" si="44"/>
        <v>0</v>
      </c>
      <c r="J285" s="38">
        <f t="shared" si="45"/>
        <v>0</v>
      </c>
    </row>
    <row r="286" spans="1:10" ht="20.100000000000001" customHeight="1" x14ac:dyDescent="0.2">
      <c r="A286" s="3" t="s">
        <v>234</v>
      </c>
      <c r="B286" s="19">
        <v>1</v>
      </c>
      <c r="C286" s="2">
        <f>1+1</f>
        <v>2</v>
      </c>
      <c r="D286" s="19">
        <f>1</f>
        <v>1</v>
      </c>
      <c r="E286" s="40"/>
      <c r="F286" s="40"/>
      <c r="G286" s="41"/>
      <c r="H286" s="38">
        <f t="shared" si="43"/>
        <v>0</v>
      </c>
      <c r="I286" s="38">
        <f t="shared" si="44"/>
        <v>0</v>
      </c>
      <c r="J286" s="38">
        <f t="shared" si="45"/>
        <v>0</v>
      </c>
    </row>
    <row r="287" spans="1:10" ht="20.100000000000001" customHeight="1" x14ac:dyDescent="0.2">
      <c r="A287" s="3" t="s">
        <v>235</v>
      </c>
      <c r="B287" s="19">
        <v>1</v>
      </c>
      <c r="C287" s="2">
        <f>4+2</f>
        <v>6</v>
      </c>
      <c r="D287" s="19">
        <v>1</v>
      </c>
      <c r="E287" s="40"/>
      <c r="F287" s="40"/>
      <c r="G287" s="41"/>
      <c r="H287" s="38">
        <f t="shared" si="43"/>
        <v>0</v>
      </c>
      <c r="I287" s="38">
        <f t="shared" si="44"/>
        <v>0</v>
      </c>
      <c r="J287" s="38">
        <f t="shared" si="45"/>
        <v>0</v>
      </c>
    </row>
    <row r="288" spans="1:10" ht="20.100000000000001" customHeight="1" x14ac:dyDescent="0.2">
      <c r="A288" s="3" t="s">
        <v>236</v>
      </c>
      <c r="B288" s="19">
        <v>1</v>
      </c>
      <c r="C288" s="19">
        <v>1</v>
      </c>
      <c r="D288" s="19">
        <v>1</v>
      </c>
      <c r="E288" s="40"/>
      <c r="F288" s="40"/>
      <c r="G288" s="41"/>
      <c r="H288" s="38">
        <f t="shared" si="43"/>
        <v>0</v>
      </c>
      <c r="I288" s="38">
        <f t="shared" si="44"/>
        <v>0</v>
      </c>
      <c r="J288" s="38">
        <f t="shared" si="45"/>
        <v>0</v>
      </c>
    </row>
    <row r="289" spans="1:10" ht="20.100000000000001" customHeight="1" x14ac:dyDescent="0.2">
      <c r="A289" s="3" t="s">
        <v>237</v>
      </c>
      <c r="B289" s="19">
        <v>1</v>
      </c>
      <c r="C289" s="2">
        <f>2+1</f>
        <v>3</v>
      </c>
      <c r="D289" s="19">
        <v>1</v>
      </c>
      <c r="E289" s="40"/>
      <c r="F289" s="40"/>
      <c r="G289" s="41"/>
      <c r="H289" s="38">
        <f t="shared" si="43"/>
        <v>0</v>
      </c>
      <c r="I289" s="38">
        <f t="shared" si="44"/>
        <v>0</v>
      </c>
      <c r="J289" s="38">
        <f t="shared" si="45"/>
        <v>0</v>
      </c>
    </row>
    <row r="290" spans="1:10" ht="20.100000000000001" customHeight="1" x14ac:dyDescent="0.2">
      <c r="A290" s="3" t="s">
        <v>238</v>
      </c>
      <c r="B290" s="19">
        <v>1</v>
      </c>
      <c r="C290" s="19">
        <v>1</v>
      </c>
      <c r="D290" s="19">
        <v>1</v>
      </c>
      <c r="E290" s="40"/>
      <c r="F290" s="40"/>
      <c r="G290" s="41"/>
      <c r="H290" s="38">
        <f t="shared" si="43"/>
        <v>0</v>
      </c>
      <c r="I290" s="38">
        <f t="shared" si="44"/>
        <v>0</v>
      </c>
      <c r="J290" s="38">
        <f t="shared" si="45"/>
        <v>0</v>
      </c>
    </row>
    <row r="291" spans="1:10" ht="20.100000000000001" customHeight="1" x14ac:dyDescent="0.2">
      <c r="A291" s="3" t="s">
        <v>239</v>
      </c>
      <c r="B291" s="19">
        <v>1</v>
      </c>
      <c r="C291" s="2">
        <f>1</f>
        <v>1</v>
      </c>
      <c r="D291" s="19">
        <f>1</f>
        <v>1</v>
      </c>
      <c r="E291" s="40"/>
      <c r="F291" s="40"/>
      <c r="G291" s="41"/>
      <c r="H291" s="38">
        <f t="shared" si="43"/>
        <v>0</v>
      </c>
      <c r="I291" s="38">
        <f t="shared" si="44"/>
        <v>0</v>
      </c>
      <c r="J291" s="38">
        <f t="shared" si="45"/>
        <v>0</v>
      </c>
    </row>
    <row r="292" spans="1:10" ht="20.100000000000001" customHeight="1" x14ac:dyDescent="0.2">
      <c r="A292" s="3" t="s">
        <v>240</v>
      </c>
      <c r="B292" s="2">
        <f>1+3</f>
        <v>4</v>
      </c>
      <c r="C292" s="2">
        <f>1</f>
        <v>1</v>
      </c>
      <c r="D292" s="19">
        <f>9+3+1</f>
        <v>13</v>
      </c>
      <c r="E292" s="40"/>
      <c r="F292" s="40"/>
      <c r="G292" s="41"/>
      <c r="H292" s="38">
        <f t="shared" si="43"/>
        <v>0</v>
      </c>
      <c r="I292" s="38">
        <f t="shared" si="44"/>
        <v>0</v>
      </c>
      <c r="J292" s="38">
        <f t="shared" si="45"/>
        <v>0</v>
      </c>
    </row>
    <row r="293" spans="1:10" ht="20.100000000000001" customHeight="1" x14ac:dyDescent="0.2">
      <c r="A293" s="3" t="s">
        <v>241</v>
      </c>
      <c r="B293" s="2">
        <f>2</f>
        <v>2</v>
      </c>
      <c r="C293" s="2">
        <v>2</v>
      </c>
      <c r="D293" s="19">
        <f>2+1+1+4+4</f>
        <v>12</v>
      </c>
      <c r="E293" s="40"/>
      <c r="F293" s="40"/>
      <c r="G293" s="41"/>
      <c r="H293" s="38">
        <f t="shared" si="43"/>
        <v>0</v>
      </c>
      <c r="I293" s="38">
        <f t="shared" si="44"/>
        <v>0</v>
      </c>
      <c r="J293" s="38">
        <f t="shared" si="45"/>
        <v>0</v>
      </c>
    </row>
    <row r="294" spans="1:10" ht="20.100000000000001" customHeight="1" x14ac:dyDescent="0.2">
      <c r="A294" s="3" t="s">
        <v>242</v>
      </c>
      <c r="B294" s="2">
        <f>2</f>
        <v>2</v>
      </c>
      <c r="C294" s="2">
        <f>2</f>
        <v>2</v>
      </c>
      <c r="D294" s="19">
        <f>1+7</f>
        <v>8</v>
      </c>
      <c r="E294" s="40"/>
      <c r="F294" s="40"/>
      <c r="G294" s="41"/>
      <c r="H294" s="38">
        <f t="shared" si="43"/>
        <v>0</v>
      </c>
      <c r="I294" s="38">
        <f t="shared" si="44"/>
        <v>0</v>
      </c>
      <c r="J294" s="38">
        <f t="shared" si="45"/>
        <v>0</v>
      </c>
    </row>
    <row r="295" spans="1:10" ht="20.100000000000001" customHeight="1" x14ac:dyDescent="0.2">
      <c r="A295" s="3" t="s">
        <v>243</v>
      </c>
      <c r="B295" s="2">
        <f>3+1</f>
        <v>4</v>
      </c>
      <c r="C295" s="11"/>
      <c r="D295" s="26"/>
      <c r="E295" s="40"/>
      <c r="F295" s="53"/>
      <c r="G295" s="54"/>
      <c r="H295" s="38">
        <f t="shared" si="43"/>
        <v>0</v>
      </c>
      <c r="I295" s="35"/>
      <c r="J295" s="55"/>
    </row>
    <row r="296" spans="1:10" ht="20.100000000000001" customHeight="1" x14ac:dyDescent="0.2">
      <c r="A296" s="3" t="s">
        <v>244</v>
      </c>
      <c r="B296" s="19">
        <v>1</v>
      </c>
      <c r="C296" s="11"/>
      <c r="D296" s="26"/>
      <c r="E296" s="40"/>
      <c r="F296" s="53"/>
      <c r="G296" s="54"/>
      <c r="H296" s="38">
        <f t="shared" si="43"/>
        <v>0</v>
      </c>
      <c r="I296" s="35"/>
      <c r="J296" s="55"/>
    </row>
    <row r="297" spans="1:10" ht="20.100000000000001" customHeight="1" x14ac:dyDescent="0.2">
      <c r="A297" s="3" t="s">
        <v>331</v>
      </c>
      <c r="B297" s="19">
        <v>6</v>
      </c>
      <c r="C297" s="11"/>
      <c r="D297" s="26"/>
      <c r="E297" s="40"/>
      <c r="F297" s="53"/>
      <c r="G297" s="54"/>
      <c r="H297" s="38">
        <f t="shared" si="43"/>
        <v>0</v>
      </c>
      <c r="I297" s="35"/>
      <c r="J297" s="55"/>
    </row>
    <row r="298" spans="1:10" ht="20.100000000000001" customHeight="1" x14ac:dyDescent="0.2">
      <c r="A298" s="3" t="s">
        <v>300</v>
      </c>
      <c r="B298" s="2">
        <f>1+3+4+2+5+3+1</f>
        <v>19</v>
      </c>
      <c r="C298" s="11"/>
      <c r="D298" s="26"/>
      <c r="E298" s="40"/>
      <c r="F298" s="53"/>
      <c r="G298" s="54"/>
      <c r="H298" s="38">
        <f t="shared" si="43"/>
        <v>0</v>
      </c>
      <c r="I298" s="35"/>
      <c r="J298" s="55"/>
    </row>
    <row r="299" spans="1:10" ht="20.100000000000001" customHeight="1" x14ac:dyDescent="0.2">
      <c r="A299" s="3" t="s">
        <v>303</v>
      </c>
      <c r="B299" s="2">
        <v>12</v>
      </c>
      <c r="C299" s="11"/>
      <c r="D299" s="26"/>
      <c r="E299" s="40"/>
      <c r="F299" s="53"/>
      <c r="G299" s="54"/>
      <c r="H299" s="38">
        <f t="shared" ref="H299:H310" si="46">ROUND(E299*B299,2)</f>
        <v>0</v>
      </c>
      <c r="I299" s="35"/>
      <c r="J299" s="55"/>
    </row>
    <row r="300" spans="1:10" ht="20.100000000000001" customHeight="1" x14ac:dyDescent="0.2">
      <c r="A300" s="3" t="s">
        <v>245</v>
      </c>
      <c r="B300" s="2">
        <v>1</v>
      </c>
      <c r="C300" s="2">
        <f>1+1</f>
        <v>2</v>
      </c>
      <c r="D300" s="19">
        <v>1</v>
      </c>
      <c r="E300" s="40"/>
      <c r="F300" s="40"/>
      <c r="G300" s="41"/>
      <c r="H300" s="38">
        <f t="shared" si="46"/>
        <v>0</v>
      </c>
      <c r="I300" s="38">
        <f t="shared" ref="I300:I310" si="47">ROUND(F300*C300,2)</f>
        <v>0</v>
      </c>
      <c r="J300" s="38">
        <f t="shared" ref="J300:J310" si="48">ROUND(G300*D300,2)</f>
        <v>0</v>
      </c>
    </row>
    <row r="301" spans="1:10" ht="20.100000000000001" customHeight="1" x14ac:dyDescent="0.2">
      <c r="A301" s="3" t="s">
        <v>246</v>
      </c>
      <c r="B301" s="2">
        <v>15</v>
      </c>
      <c r="C301" s="2">
        <v>1</v>
      </c>
      <c r="D301" s="19">
        <v>1</v>
      </c>
      <c r="E301" s="40"/>
      <c r="F301" s="40"/>
      <c r="G301" s="41"/>
      <c r="H301" s="38">
        <f t="shared" si="46"/>
        <v>0</v>
      </c>
      <c r="I301" s="38">
        <f t="shared" si="47"/>
        <v>0</v>
      </c>
      <c r="J301" s="38">
        <f t="shared" si="48"/>
        <v>0</v>
      </c>
    </row>
    <row r="302" spans="1:10" ht="20.100000000000001" customHeight="1" x14ac:dyDescent="0.2">
      <c r="A302" s="3" t="s">
        <v>247</v>
      </c>
      <c r="B302" s="2">
        <v>1</v>
      </c>
      <c r="C302" s="2">
        <f>1+1</f>
        <v>2</v>
      </c>
      <c r="D302" s="19">
        <v>1</v>
      </c>
      <c r="E302" s="40"/>
      <c r="F302" s="40"/>
      <c r="G302" s="41"/>
      <c r="H302" s="38">
        <f t="shared" si="46"/>
        <v>0</v>
      </c>
      <c r="I302" s="38">
        <f t="shared" si="47"/>
        <v>0</v>
      </c>
      <c r="J302" s="38">
        <f t="shared" si="48"/>
        <v>0</v>
      </c>
    </row>
    <row r="303" spans="1:10" ht="20.100000000000001" customHeight="1" x14ac:dyDescent="0.2">
      <c r="A303" s="3" t="s">
        <v>248</v>
      </c>
      <c r="B303" s="2">
        <v>4</v>
      </c>
      <c r="C303" s="2">
        <v>1</v>
      </c>
      <c r="D303" s="19">
        <v>1</v>
      </c>
      <c r="E303" s="40"/>
      <c r="F303" s="40"/>
      <c r="G303" s="41"/>
      <c r="H303" s="38">
        <f t="shared" si="46"/>
        <v>0</v>
      </c>
      <c r="I303" s="38">
        <f t="shared" si="47"/>
        <v>0</v>
      </c>
      <c r="J303" s="38">
        <f t="shared" si="48"/>
        <v>0</v>
      </c>
    </row>
    <row r="304" spans="1:10" ht="20.100000000000001" customHeight="1" x14ac:dyDescent="0.2">
      <c r="A304" s="3" t="s">
        <v>249</v>
      </c>
      <c r="B304" s="2">
        <v>1</v>
      </c>
      <c r="C304" s="2">
        <v>1</v>
      </c>
      <c r="D304" s="19">
        <v>1</v>
      </c>
      <c r="E304" s="40"/>
      <c r="F304" s="40"/>
      <c r="G304" s="41"/>
      <c r="H304" s="38">
        <f t="shared" si="46"/>
        <v>0</v>
      </c>
      <c r="I304" s="38">
        <f t="shared" si="47"/>
        <v>0</v>
      </c>
      <c r="J304" s="38">
        <f t="shared" si="48"/>
        <v>0</v>
      </c>
    </row>
    <row r="305" spans="1:10" ht="20.100000000000001" customHeight="1" x14ac:dyDescent="0.2">
      <c r="A305" s="3" t="s">
        <v>3</v>
      </c>
      <c r="B305" s="2">
        <v>1</v>
      </c>
      <c r="C305" s="2">
        <v>1</v>
      </c>
      <c r="D305" s="19">
        <v>1</v>
      </c>
      <c r="E305" s="40"/>
      <c r="F305" s="40"/>
      <c r="G305" s="41"/>
      <c r="H305" s="38">
        <f t="shared" si="46"/>
        <v>0</v>
      </c>
      <c r="I305" s="38">
        <f t="shared" si="47"/>
        <v>0</v>
      </c>
      <c r="J305" s="38">
        <f t="shared" si="48"/>
        <v>0</v>
      </c>
    </row>
    <row r="306" spans="1:10" ht="20.100000000000001" customHeight="1" x14ac:dyDescent="0.2">
      <c r="A306" s="3" t="s">
        <v>10</v>
      </c>
      <c r="B306" s="2">
        <v>5</v>
      </c>
      <c r="C306" s="2">
        <v>1</v>
      </c>
      <c r="D306" s="19">
        <v>2</v>
      </c>
      <c r="E306" s="40"/>
      <c r="F306" s="40"/>
      <c r="G306" s="41"/>
      <c r="H306" s="38">
        <f t="shared" si="46"/>
        <v>0</v>
      </c>
      <c r="I306" s="38">
        <f t="shared" si="47"/>
        <v>0</v>
      </c>
      <c r="J306" s="38">
        <f t="shared" si="48"/>
        <v>0</v>
      </c>
    </row>
    <row r="307" spans="1:10" ht="20.100000000000001" customHeight="1" x14ac:dyDescent="0.2">
      <c r="A307" s="3" t="s">
        <v>250</v>
      </c>
      <c r="B307" s="2">
        <v>1</v>
      </c>
      <c r="C307" s="2">
        <v>1</v>
      </c>
      <c r="D307" s="19">
        <v>1</v>
      </c>
      <c r="E307" s="40"/>
      <c r="F307" s="40"/>
      <c r="G307" s="41"/>
      <c r="H307" s="38">
        <f t="shared" si="46"/>
        <v>0</v>
      </c>
      <c r="I307" s="38">
        <f t="shared" si="47"/>
        <v>0</v>
      </c>
      <c r="J307" s="38">
        <f t="shared" si="48"/>
        <v>0</v>
      </c>
    </row>
    <row r="308" spans="1:10" ht="20.100000000000001" customHeight="1" x14ac:dyDescent="0.2">
      <c r="A308" s="3" t="s">
        <v>251</v>
      </c>
      <c r="B308" s="2">
        <v>1</v>
      </c>
      <c r="C308" s="2">
        <v>1</v>
      </c>
      <c r="D308" s="19">
        <v>1</v>
      </c>
      <c r="E308" s="40"/>
      <c r="F308" s="40"/>
      <c r="G308" s="41"/>
      <c r="H308" s="38">
        <f t="shared" si="46"/>
        <v>0</v>
      </c>
      <c r="I308" s="38">
        <f t="shared" si="47"/>
        <v>0</v>
      </c>
      <c r="J308" s="38">
        <f t="shared" si="48"/>
        <v>0</v>
      </c>
    </row>
    <row r="309" spans="1:10" ht="20.100000000000001" customHeight="1" x14ac:dyDescent="0.2">
      <c r="A309" s="3" t="s">
        <v>252</v>
      </c>
      <c r="B309" s="2">
        <v>1</v>
      </c>
      <c r="C309" s="2">
        <v>1</v>
      </c>
      <c r="D309" s="19">
        <v>1</v>
      </c>
      <c r="E309" s="40"/>
      <c r="F309" s="40"/>
      <c r="G309" s="41"/>
      <c r="H309" s="38">
        <f t="shared" si="46"/>
        <v>0</v>
      </c>
      <c r="I309" s="38">
        <f t="shared" si="47"/>
        <v>0</v>
      </c>
      <c r="J309" s="38">
        <f t="shared" si="48"/>
        <v>0</v>
      </c>
    </row>
    <row r="310" spans="1:10" ht="20.100000000000001" customHeight="1" x14ac:dyDescent="0.2">
      <c r="A310" s="3" t="s">
        <v>359</v>
      </c>
      <c r="B310" s="2">
        <v>1</v>
      </c>
      <c r="C310" s="2">
        <v>1</v>
      </c>
      <c r="D310" s="19">
        <v>1</v>
      </c>
      <c r="E310" s="40"/>
      <c r="F310" s="40"/>
      <c r="G310" s="41"/>
      <c r="H310" s="38">
        <f t="shared" si="46"/>
        <v>0</v>
      </c>
      <c r="I310" s="38">
        <f t="shared" si="47"/>
        <v>0</v>
      </c>
      <c r="J310" s="38">
        <f t="shared" si="48"/>
        <v>0</v>
      </c>
    </row>
    <row r="311" spans="1:10" ht="20.100000000000001" customHeight="1" x14ac:dyDescent="0.2">
      <c r="A311" s="3" t="s">
        <v>327</v>
      </c>
      <c r="B311" s="2">
        <v>2</v>
      </c>
      <c r="C311" s="2">
        <v>1</v>
      </c>
      <c r="D311" s="19">
        <v>1</v>
      </c>
      <c r="E311" s="40"/>
      <c r="F311" s="40"/>
      <c r="G311" s="41"/>
      <c r="H311" s="38">
        <f>ROUND(E311*B311,2)</f>
        <v>0</v>
      </c>
      <c r="I311" s="38">
        <f>ROUND(F311*C311,2)</f>
        <v>0</v>
      </c>
      <c r="J311" s="38">
        <f>ROUND(G311*D311,2)</f>
        <v>0</v>
      </c>
    </row>
    <row r="312" spans="1:10" ht="20.100000000000001" customHeight="1" x14ac:dyDescent="0.2">
      <c r="A312" s="109" t="s">
        <v>9</v>
      </c>
      <c r="B312" s="110"/>
      <c r="C312" s="110"/>
      <c r="D312" s="110"/>
      <c r="E312" s="110"/>
      <c r="F312" s="110"/>
      <c r="G312" s="111"/>
      <c r="H312" s="42">
        <f>SUM(H263:H311)</f>
        <v>0</v>
      </c>
      <c r="I312" s="42">
        <f>SUM(I263:I311)</f>
        <v>0</v>
      </c>
      <c r="J312" s="42">
        <f>SUM(J263:J311)</f>
        <v>0</v>
      </c>
    </row>
    <row r="313" spans="1:10" ht="20.100000000000001" customHeight="1" x14ac:dyDescent="0.2">
      <c r="A313" s="29"/>
      <c r="B313" s="30"/>
      <c r="C313" s="30"/>
      <c r="D313" s="30"/>
      <c r="E313" s="43"/>
      <c r="F313" s="43"/>
      <c r="G313" s="44" t="s">
        <v>254</v>
      </c>
      <c r="H313" s="95">
        <f>SUM(H312:J312)</f>
        <v>0</v>
      </c>
      <c r="I313" s="96"/>
      <c r="J313" s="97"/>
    </row>
    <row r="314" spans="1:10" ht="20.100000000000001" customHeight="1" x14ac:dyDescent="0.2">
      <c r="A314" s="31"/>
      <c r="B314" s="31"/>
      <c r="C314" s="31"/>
      <c r="D314" s="31"/>
      <c r="E314" s="32"/>
      <c r="F314" s="32"/>
      <c r="G314" s="32"/>
      <c r="H314" s="32"/>
      <c r="I314" s="32"/>
      <c r="J314" s="32"/>
    </row>
    <row r="315" spans="1:10" ht="20.100000000000001" customHeight="1" x14ac:dyDescent="0.2">
      <c r="A315" s="105" t="s">
        <v>335</v>
      </c>
      <c r="B315" s="106"/>
      <c r="C315" s="106"/>
      <c r="D315" s="106"/>
      <c r="E315" s="106"/>
      <c r="F315" s="106"/>
      <c r="G315" s="106"/>
      <c r="H315" s="106"/>
      <c r="I315" s="106"/>
      <c r="J315" s="107"/>
    </row>
    <row r="316" spans="1:10" ht="20.100000000000001" customHeight="1" x14ac:dyDescent="0.2">
      <c r="A316" s="27"/>
      <c r="B316" s="105" t="s">
        <v>5</v>
      </c>
      <c r="C316" s="106"/>
      <c r="D316" s="107"/>
      <c r="E316" s="102" t="s">
        <v>7</v>
      </c>
      <c r="F316" s="103"/>
      <c r="G316" s="104"/>
      <c r="H316" s="102" t="s">
        <v>8</v>
      </c>
      <c r="I316" s="103"/>
      <c r="J316" s="104"/>
    </row>
    <row r="317" spans="1:10" ht="20.100000000000001" customHeight="1" x14ac:dyDescent="0.2">
      <c r="A317" s="28" t="s">
        <v>1</v>
      </c>
      <c r="B317" s="24" t="s">
        <v>0</v>
      </c>
      <c r="C317" s="24" t="s">
        <v>6</v>
      </c>
      <c r="D317" s="24" t="s">
        <v>298</v>
      </c>
      <c r="E317" s="34" t="s">
        <v>0</v>
      </c>
      <c r="F317" s="34" t="s">
        <v>6</v>
      </c>
      <c r="G317" s="34" t="s">
        <v>298</v>
      </c>
      <c r="H317" s="34" t="s">
        <v>0</v>
      </c>
      <c r="I317" s="34" t="s">
        <v>6</v>
      </c>
      <c r="J317" s="34" t="s">
        <v>298</v>
      </c>
    </row>
    <row r="318" spans="1:10" ht="20.100000000000001" customHeight="1" x14ac:dyDescent="0.2">
      <c r="A318" s="3" t="s">
        <v>336</v>
      </c>
      <c r="B318" s="17">
        <v>0</v>
      </c>
      <c r="C318" s="17">
        <v>0</v>
      </c>
      <c r="D318" s="25"/>
      <c r="E318" s="59"/>
      <c r="F318" s="59"/>
      <c r="G318" s="53"/>
      <c r="H318" s="38">
        <f>ROUND(E318*B318,2)</f>
        <v>0</v>
      </c>
      <c r="I318" s="38">
        <f>ROUND(F318*C318,2)</f>
        <v>0</v>
      </c>
      <c r="J318" s="60"/>
    </row>
    <row r="319" spans="1:10" ht="20.100000000000001" customHeight="1" x14ac:dyDescent="0.2">
      <c r="A319" s="3" t="s">
        <v>337</v>
      </c>
      <c r="B319" s="17">
        <v>0</v>
      </c>
      <c r="C319" s="17">
        <v>0</v>
      </c>
      <c r="D319" s="25"/>
      <c r="E319" s="59"/>
      <c r="F319" s="59"/>
      <c r="G319" s="53"/>
      <c r="H319" s="38">
        <f t="shared" ref="H319:H326" si="49">ROUND(E319*B319,2)</f>
        <v>0</v>
      </c>
      <c r="I319" s="38">
        <f t="shared" ref="I319:I326" si="50">ROUND(F319*C319,2)</f>
        <v>0</v>
      </c>
      <c r="J319" s="60"/>
    </row>
    <row r="320" spans="1:10" ht="20.100000000000001" customHeight="1" x14ac:dyDescent="0.2">
      <c r="A320" s="3" t="s">
        <v>358</v>
      </c>
      <c r="B320" s="17">
        <v>0</v>
      </c>
      <c r="C320" s="17">
        <v>0</v>
      </c>
      <c r="D320" s="25"/>
      <c r="E320" s="59"/>
      <c r="F320" s="59"/>
      <c r="G320" s="53"/>
      <c r="H320" s="38">
        <f>ROUND(E320*B320,2)</f>
        <v>0</v>
      </c>
      <c r="I320" s="38">
        <f>ROUND(F320*C320,2)</f>
        <v>0</v>
      </c>
      <c r="J320" s="60"/>
    </row>
    <row r="321" spans="1:10" ht="20.100000000000001" customHeight="1" x14ac:dyDescent="0.2">
      <c r="A321" s="3" t="s">
        <v>338</v>
      </c>
      <c r="B321" s="17">
        <v>0</v>
      </c>
      <c r="C321" s="17">
        <v>0</v>
      </c>
      <c r="D321" s="25"/>
      <c r="E321" s="59"/>
      <c r="F321" s="59"/>
      <c r="G321" s="53"/>
      <c r="H321" s="38">
        <f t="shared" si="49"/>
        <v>0</v>
      </c>
      <c r="I321" s="38">
        <f t="shared" si="50"/>
        <v>0</v>
      </c>
      <c r="J321" s="60"/>
    </row>
    <row r="322" spans="1:10" ht="20.100000000000001" customHeight="1" x14ac:dyDescent="0.2">
      <c r="A322" s="3" t="s">
        <v>339</v>
      </c>
      <c r="B322" s="17">
        <v>0</v>
      </c>
      <c r="C322" s="17">
        <v>0</v>
      </c>
      <c r="D322" s="25"/>
      <c r="E322" s="59"/>
      <c r="F322" s="59"/>
      <c r="G322" s="53"/>
      <c r="H322" s="38">
        <f t="shared" si="49"/>
        <v>0</v>
      </c>
      <c r="I322" s="38">
        <f t="shared" si="50"/>
        <v>0</v>
      </c>
      <c r="J322" s="60"/>
    </row>
    <row r="323" spans="1:10" ht="20.100000000000001" customHeight="1" x14ac:dyDescent="0.2">
      <c r="A323" s="10" t="s">
        <v>343</v>
      </c>
      <c r="B323" s="21">
        <v>0</v>
      </c>
      <c r="C323" s="21">
        <v>0</v>
      </c>
      <c r="D323" s="25"/>
      <c r="E323" s="59"/>
      <c r="F323" s="59"/>
      <c r="G323" s="53"/>
      <c r="H323" s="38">
        <f t="shared" si="49"/>
        <v>0</v>
      </c>
      <c r="I323" s="38">
        <f t="shared" si="50"/>
        <v>0</v>
      </c>
      <c r="J323" s="60"/>
    </row>
    <row r="324" spans="1:10" ht="20.100000000000001" customHeight="1" x14ac:dyDescent="0.2">
      <c r="A324" s="10" t="s">
        <v>344</v>
      </c>
      <c r="B324" s="21">
        <v>0</v>
      </c>
      <c r="C324" s="21">
        <v>0</v>
      </c>
      <c r="D324" s="25"/>
      <c r="E324" s="59"/>
      <c r="F324" s="59"/>
      <c r="G324" s="53"/>
      <c r="H324" s="38">
        <f t="shared" si="49"/>
        <v>0</v>
      </c>
      <c r="I324" s="38">
        <f t="shared" si="50"/>
        <v>0</v>
      </c>
      <c r="J324" s="60"/>
    </row>
    <row r="325" spans="1:10" ht="20.100000000000001" customHeight="1" x14ac:dyDescent="0.2">
      <c r="A325" s="10" t="s">
        <v>345</v>
      </c>
      <c r="B325" s="21">
        <v>0</v>
      </c>
      <c r="C325" s="21">
        <v>0</v>
      </c>
      <c r="D325" s="25"/>
      <c r="E325" s="59"/>
      <c r="F325" s="59"/>
      <c r="G325" s="53"/>
      <c r="H325" s="38">
        <f t="shared" si="49"/>
        <v>0</v>
      </c>
      <c r="I325" s="38">
        <f t="shared" si="50"/>
        <v>0</v>
      </c>
      <c r="J325" s="60"/>
    </row>
    <row r="326" spans="1:10" ht="20.100000000000001" customHeight="1" x14ac:dyDescent="0.2">
      <c r="A326" s="10" t="s">
        <v>346</v>
      </c>
      <c r="B326" s="21">
        <v>0</v>
      </c>
      <c r="C326" s="21">
        <v>0</v>
      </c>
      <c r="D326" s="25"/>
      <c r="E326" s="59"/>
      <c r="F326" s="59"/>
      <c r="G326" s="53"/>
      <c r="H326" s="38">
        <f t="shared" si="49"/>
        <v>0</v>
      </c>
      <c r="I326" s="38">
        <f t="shared" si="50"/>
        <v>0</v>
      </c>
      <c r="J326" s="60"/>
    </row>
    <row r="327" spans="1:10" ht="20.100000000000001" customHeight="1" x14ac:dyDescent="0.2">
      <c r="A327" s="105" t="s">
        <v>335</v>
      </c>
      <c r="B327" s="106"/>
      <c r="C327" s="106"/>
      <c r="D327" s="106"/>
      <c r="E327" s="106"/>
      <c r="F327" s="106"/>
      <c r="G327" s="106"/>
      <c r="H327" s="106"/>
      <c r="I327" s="106"/>
      <c r="J327" s="107"/>
    </row>
    <row r="328" spans="1:10" ht="20.100000000000001" customHeight="1" x14ac:dyDescent="0.2">
      <c r="A328" s="27"/>
      <c r="B328" s="105" t="s">
        <v>5</v>
      </c>
      <c r="C328" s="106"/>
      <c r="D328" s="107"/>
      <c r="E328" s="102" t="s">
        <v>7</v>
      </c>
      <c r="F328" s="103"/>
      <c r="G328" s="104"/>
      <c r="H328" s="102" t="s">
        <v>8</v>
      </c>
      <c r="I328" s="103"/>
      <c r="J328" s="104"/>
    </row>
    <row r="329" spans="1:10" ht="20.100000000000001" customHeight="1" x14ac:dyDescent="0.2">
      <c r="A329" s="28" t="s">
        <v>1</v>
      </c>
      <c r="B329" s="24" t="s">
        <v>0</v>
      </c>
      <c r="C329" s="24" t="s">
        <v>6</v>
      </c>
      <c r="D329" s="24" t="s">
        <v>298</v>
      </c>
      <c r="E329" s="34" t="s">
        <v>0</v>
      </c>
      <c r="F329" s="34" t="s">
        <v>6</v>
      </c>
      <c r="G329" s="34" t="s">
        <v>298</v>
      </c>
      <c r="H329" s="34" t="s">
        <v>0</v>
      </c>
      <c r="I329" s="34" t="s">
        <v>6</v>
      </c>
      <c r="J329" s="34" t="s">
        <v>298</v>
      </c>
    </row>
    <row r="330" spans="1:10" ht="20.100000000000001" customHeight="1" x14ac:dyDescent="0.2">
      <c r="A330" s="10" t="s">
        <v>347</v>
      </c>
      <c r="B330" s="21">
        <v>0</v>
      </c>
      <c r="C330" s="21">
        <v>0</v>
      </c>
      <c r="D330" s="25"/>
      <c r="E330" s="59"/>
      <c r="F330" s="59"/>
      <c r="G330" s="53"/>
      <c r="H330" s="38">
        <f t="shared" ref="H330:I340" si="51">ROUND(E330*B330,2)</f>
        <v>0</v>
      </c>
      <c r="I330" s="38">
        <f t="shared" si="51"/>
        <v>0</v>
      </c>
      <c r="J330" s="53"/>
    </row>
    <row r="331" spans="1:10" ht="20.100000000000001" customHeight="1" x14ac:dyDescent="0.2">
      <c r="A331" s="10" t="s">
        <v>348</v>
      </c>
      <c r="B331" s="21">
        <v>0</v>
      </c>
      <c r="C331" s="21">
        <v>0</v>
      </c>
      <c r="D331" s="25"/>
      <c r="E331" s="59"/>
      <c r="F331" s="59"/>
      <c r="G331" s="53"/>
      <c r="H331" s="38">
        <f t="shared" si="51"/>
        <v>0</v>
      </c>
      <c r="I331" s="38">
        <f t="shared" si="51"/>
        <v>0</v>
      </c>
      <c r="J331" s="53"/>
    </row>
    <row r="332" spans="1:10" ht="20.100000000000001" customHeight="1" x14ac:dyDescent="0.2">
      <c r="A332" s="10" t="s">
        <v>349</v>
      </c>
      <c r="B332" s="21">
        <v>0</v>
      </c>
      <c r="C332" s="21">
        <v>0</v>
      </c>
      <c r="D332" s="25"/>
      <c r="E332" s="59"/>
      <c r="F332" s="59"/>
      <c r="G332" s="53"/>
      <c r="H332" s="38">
        <f t="shared" si="51"/>
        <v>0</v>
      </c>
      <c r="I332" s="38">
        <f t="shared" si="51"/>
        <v>0</v>
      </c>
      <c r="J332" s="53"/>
    </row>
    <row r="333" spans="1:10" ht="20.100000000000001" customHeight="1" x14ac:dyDescent="0.2">
      <c r="A333" s="10" t="s">
        <v>350</v>
      </c>
      <c r="B333" s="21">
        <v>0</v>
      </c>
      <c r="C333" s="21">
        <v>0</v>
      </c>
      <c r="D333" s="25"/>
      <c r="E333" s="59"/>
      <c r="F333" s="59"/>
      <c r="G333" s="53"/>
      <c r="H333" s="38">
        <f t="shared" si="51"/>
        <v>0</v>
      </c>
      <c r="I333" s="38">
        <f t="shared" si="51"/>
        <v>0</v>
      </c>
      <c r="J333" s="53"/>
    </row>
    <row r="334" spans="1:10" ht="20.100000000000001" customHeight="1" x14ac:dyDescent="0.2">
      <c r="A334" s="10" t="s">
        <v>351</v>
      </c>
      <c r="B334" s="21">
        <v>0</v>
      </c>
      <c r="C334" s="21">
        <v>0</v>
      </c>
      <c r="D334" s="25"/>
      <c r="E334" s="59"/>
      <c r="F334" s="59"/>
      <c r="G334" s="53"/>
      <c r="H334" s="38">
        <f t="shared" si="51"/>
        <v>0</v>
      </c>
      <c r="I334" s="38">
        <f t="shared" si="51"/>
        <v>0</v>
      </c>
      <c r="J334" s="53"/>
    </row>
    <row r="335" spans="1:10" ht="20.100000000000001" customHeight="1" x14ac:dyDescent="0.2">
      <c r="A335" s="10" t="s">
        <v>352</v>
      </c>
      <c r="B335" s="21">
        <v>0</v>
      </c>
      <c r="C335" s="21">
        <v>0</v>
      </c>
      <c r="D335" s="25"/>
      <c r="E335" s="59"/>
      <c r="F335" s="59"/>
      <c r="G335" s="53"/>
      <c r="H335" s="38">
        <f t="shared" si="51"/>
        <v>0</v>
      </c>
      <c r="I335" s="38">
        <f t="shared" si="51"/>
        <v>0</v>
      </c>
      <c r="J335" s="53"/>
    </row>
    <row r="336" spans="1:10" ht="20.100000000000001" customHeight="1" x14ac:dyDescent="0.2">
      <c r="A336" s="10" t="s">
        <v>353</v>
      </c>
      <c r="B336" s="21">
        <v>0</v>
      </c>
      <c r="C336" s="21">
        <v>0</v>
      </c>
      <c r="D336" s="25"/>
      <c r="E336" s="59"/>
      <c r="F336" s="59"/>
      <c r="G336" s="53"/>
      <c r="H336" s="38">
        <f t="shared" si="51"/>
        <v>0</v>
      </c>
      <c r="I336" s="38">
        <f t="shared" si="51"/>
        <v>0</v>
      </c>
      <c r="J336" s="53"/>
    </row>
    <row r="337" spans="1:10" ht="20.100000000000001" customHeight="1" x14ac:dyDescent="0.2">
      <c r="A337" s="10" t="s">
        <v>354</v>
      </c>
      <c r="B337" s="21">
        <v>0</v>
      </c>
      <c r="C337" s="21">
        <v>0</v>
      </c>
      <c r="D337" s="25"/>
      <c r="E337" s="59"/>
      <c r="F337" s="59"/>
      <c r="G337" s="53"/>
      <c r="H337" s="38">
        <f t="shared" si="51"/>
        <v>0</v>
      </c>
      <c r="I337" s="38">
        <f t="shared" si="51"/>
        <v>0</v>
      </c>
      <c r="J337" s="53"/>
    </row>
    <row r="338" spans="1:10" ht="20.100000000000001" customHeight="1" x14ac:dyDescent="0.2">
      <c r="A338" s="10" t="s">
        <v>355</v>
      </c>
      <c r="B338" s="21">
        <v>0</v>
      </c>
      <c r="C338" s="21">
        <v>0</v>
      </c>
      <c r="D338" s="25"/>
      <c r="E338" s="59"/>
      <c r="F338" s="59"/>
      <c r="G338" s="53"/>
      <c r="H338" s="38">
        <f t="shared" si="51"/>
        <v>0</v>
      </c>
      <c r="I338" s="38">
        <f t="shared" si="51"/>
        <v>0</v>
      </c>
      <c r="J338" s="53"/>
    </row>
    <row r="339" spans="1:10" ht="20.100000000000001" customHeight="1" x14ac:dyDescent="0.2">
      <c r="A339" s="10" t="s">
        <v>356</v>
      </c>
      <c r="B339" s="21">
        <v>0</v>
      </c>
      <c r="C339" s="21">
        <v>0</v>
      </c>
      <c r="D339" s="25"/>
      <c r="E339" s="59"/>
      <c r="F339" s="59"/>
      <c r="G339" s="53"/>
      <c r="H339" s="38">
        <f t="shared" si="51"/>
        <v>0</v>
      </c>
      <c r="I339" s="38">
        <f t="shared" si="51"/>
        <v>0</v>
      </c>
      <c r="J339" s="53"/>
    </row>
    <row r="340" spans="1:10" ht="20.100000000000001" customHeight="1" x14ac:dyDescent="0.2">
      <c r="A340" s="10" t="s">
        <v>357</v>
      </c>
      <c r="B340" s="21">
        <v>0</v>
      </c>
      <c r="C340" s="21">
        <v>0</v>
      </c>
      <c r="D340" s="25"/>
      <c r="E340" s="59"/>
      <c r="F340" s="59"/>
      <c r="G340" s="53"/>
      <c r="H340" s="38">
        <f t="shared" si="51"/>
        <v>0</v>
      </c>
      <c r="I340" s="38">
        <f t="shared" si="51"/>
        <v>0</v>
      </c>
      <c r="J340" s="53"/>
    </row>
    <row r="341" spans="1:10" ht="20.100000000000001" customHeight="1" x14ac:dyDescent="0.2">
      <c r="A341" s="109" t="s">
        <v>9</v>
      </c>
      <c r="B341" s="110"/>
      <c r="C341" s="110"/>
      <c r="D341" s="110"/>
      <c r="E341" s="110"/>
      <c r="F341" s="110"/>
      <c r="G341" s="111"/>
      <c r="H341" s="42">
        <f>SUM(H318:H340)</f>
        <v>0</v>
      </c>
      <c r="I341" s="42">
        <f>SUM(I318:I340)</f>
        <v>0</v>
      </c>
      <c r="J341" s="53"/>
    </row>
    <row r="342" spans="1:10" ht="20.100000000000001" customHeight="1" x14ac:dyDescent="0.2">
      <c r="A342" s="29"/>
      <c r="B342" s="30"/>
      <c r="C342" s="30"/>
      <c r="D342" s="30"/>
      <c r="E342" s="43"/>
      <c r="F342" s="43"/>
      <c r="G342" s="44" t="s">
        <v>253</v>
      </c>
      <c r="H342" s="95">
        <f>SUM(H341:I341)</f>
        <v>0</v>
      </c>
      <c r="I342" s="96"/>
      <c r="J342" s="97"/>
    </row>
    <row r="343" spans="1:10" ht="20.100000000000001" customHeight="1" x14ac:dyDescent="0.2">
      <c r="A343" s="31"/>
      <c r="B343" s="31"/>
      <c r="C343" s="31"/>
      <c r="D343" s="31"/>
      <c r="E343" s="32"/>
      <c r="F343" s="32"/>
      <c r="G343" s="32"/>
      <c r="H343" s="32"/>
      <c r="I343" s="32"/>
      <c r="J343" s="32"/>
    </row>
    <row r="344" spans="1:10" ht="20.100000000000001" customHeight="1" x14ac:dyDescent="0.2">
      <c r="A344" s="105" t="s">
        <v>332</v>
      </c>
      <c r="B344" s="106"/>
      <c r="C344" s="106"/>
      <c r="D344" s="106"/>
      <c r="E344" s="106"/>
      <c r="F344" s="106"/>
      <c r="G344" s="106"/>
      <c r="H344" s="106"/>
      <c r="I344" s="106"/>
      <c r="J344" s="107"/>
    </row>
    <row r="345" spans="1:10" ht="20.100000000000001" customHeight="1" x14ac:dyDescent="0.2">
      <c r="A345" s="27"/>
      <c r="B345" s="105" t="s">
        <v>5</v>
      </c>
      <c r="C345" s="106"/>
      <c r="D345" s="107"/>
      <c r="E345" s="102" t="s">
        <v>7</v>
      </c>
      <c r="F345" s="103"/>
      <c r="G345" s="104"/>
      <c r="H345" s="102" t="s">
        <v>8</v>
      </c>
      <c r="I345" s="103"/>
      <c r="J345" s="104"/>
    </row>
    <row r="346" spans="1:10" ht="20.100000000000001" customHeight="1" x14ac:dyDescent="0.2">
      <c r="A346" s="28" t="s">
        <v>1</v>
      </c>
      <c r="B346" s="24" t="s">
        <v>0</v>
      </c>
      <c r="C346" s="24" t="s">
        <v>6</v>
      </c>
      <c r="D346" s="24" t="s">
        <v>298</v>
      </c>
      <c r="E346" s="34" t="s">
        <v>0</v>
      </c>
      <c r="F346" s="34" t="s">
        <v>6</v>
      </c>
      <c r="G346" s="34" t="s">
        <v>298</v>
      </c>
      <c r="H346" s="34" t="s">
        <v>0</v>
      </c>
      <c r="I346" s="34" t="s">
        <v>6</v>
      </c>
      <c r="J346" s="34" t="s">
        <v>298</v>
      </c>
    </row>
    <row r="347" spans="1:10" ht="20.100000000000001" customHeight="1" x14ac:dyDescent="0.2">
      <c r="A347" s="3" t="s">
        <v>27</v>
      </c>
      <c r="B347" s="2">
        <v>1</v>
      </c>
      <c r="C347" s="2">
        <v>1</v>
      </c>
      <c r="D347" s="23">
        <v>0</v>
      </c>
      <c r="E347" s="59"/>
      <c r="F347" s="59"/>
      <c r="G347" s="59"/>
      <c r="H347" s="38">
        <f t="shared" ref="H347:H354" si="52">ROUND(E347*B347,2)</f>
        <v>0</v>
      </c>
      <c r="I347" s="38">
        <f t="shared" ref="I347:I354" si="53">ROUND(F347*C347,2)</f>
        <v>0</v>
      </c>
      <c r="J347" s="38">
        <f t="shared" ref="J347:J354" si="54">ROUND(G347*D347,2)</f>
        <v>0</v>
      </c>
    </row>
    <row r="348" spans="1:10" ht="20.100000000000001" customHeight="1" x14ac:dyDescent="0.2">
      <c r="A348" s="1" t="s">
        <v>28</v>
      </c>
      <c r="B348" s="2">
        <v>1</v>
      </c>
      <c r="C348" s="2">
        <v>1</v>
      </c>
      <c r="D348" s="23">
        <v>0</v>
      </c>
      <c r="E348" s="59"/>
      <c r="F348" s="59"/>
      <c r="G348" s="59"/>
      <c r="H348" s="38">
        <f t="shared" si="52"/>
        <v>0</v>
      </c>
      <c r="I348" s="38">
        <f t="shared" si="53"/>
        <v>0</v>
      </c>
      <c r="J348" s="38">
        <f t="shared" si="54"/>
        <v>0</v>
      </c>
    </row>
    <row r="349" spans="1:10" ht="20.100000000000001" customHeight="1" x14ac:dyDescent="0.2">
      <c r="A349" s="3" t="s">
        <v>29</v>
      </c>
      <c r="B349" s="2">
        <v>1</v>
      </c>
      <c r="C349" s="2">
        <v>1</v>
      </c>
      <c r="D349" s="23">
        <v>0</v>
      </c>
      <c r="E349" s="59"/>
      <c r="F349" s="59"/>
      <c r="G349" s="59"/>
      <c r="H349" s="38">
        <f t="shared" si="52"/>
        <v>0</v>
      </c>
      <c r="I349" s="38">
        <f t="shared" si="53"/>
        <v>0</v>
      </c>
      <c r="J349" s="38">
        <f t="shared" si="54"/>
        <v>0</v>
      </c>
    </row>
    <row r="350" spans="1:10" ht="20.100000000000001" customHeight="1" x14ac:dyDescent="0.2">
      <c r="A350" s="1" t="s">
        <v>30</v>
      </c>
      <c r="B350" s="2">
        <v>1</v>
      </c>
      <c r="C350" s="2">
        <v>1</v>
      </c>
      <c r="D350" s="23">
        <v>0</v>
      </c>
      <c r="E350" s="59"/>
      <c r="F350" s="59"/>
      <c r="G350" s="59"/>
      <c r="H350" s="38">
        <f t="shared" si="52"/>
        <v>0</v>
      </c>
      <c r="I350" s="38">
        <f t="shared" si="53"/>
        <v>0</v>
      </c>
      <c r="J350" s="38">
        <f t="shared" si="54"/>
        <v>0</v>
      </c>
    </row>
    <row r="351" spans="1:10" ht="20.100000000000001" customHeight="1" x14ac:dyDescent="0.2">
      <c r="A351" s="3" t="s">
        <v>31</v>
      </c>
      <c r="B351" s="2">
        <v>1</v>
      </c>
      <c r="C351" s="2">
        <v>1</v>
      </c>
      <c r="D351" s="23">
        <v>0</v>
      </c>
      <c r="E351" s="59"/>
      <c r="F351" s="59"/>
      <c r="G351" s="59"/>
      <c r="H351" s="38">
        <f t="shared" si="52"/>
        <v>0</v>
      </c>
      <c r="I351" s="38">
        <f t="shared" si="53"/>
        <v>0</v>
      </c>
      <c r="J351" s="38">
        <f t="shared" si="54"/>
        <v>0</v>
      </c>
    </row>
    <row r="352" spans="1:10" ht="20.100000000000001" customHeight="1" x14ac:dyDescent="0.2">
      <c r="A352" s="1" t="s">
        <v>32</v>
      </c>
      <c r="B352" s="2">
        <v>1</v>
      </c>
      <c r="C352" s="2">
        <v>1</v>
      </c>
      <c r="D352" s="23">
        <v>0</v>
      </c>
      <c r="E352" s="59"/>
      <c r="F352" s="59"/>
      <c r="G352" s="59"/>
      <c r="H352" s="38">
        <f t="shared" si="52"/>
        <v>0</v>
      </c>
      <c r="I352" s="38">
        <f t="shared" si="53"/>
        <v>0</v>
      </c>
      <c r="J352" s="38">
        <f t="shared" si="54"/>
        <v>0</v>
      </c>
    </row>
    <row r="353" spans="1:10" ht="20.100000000000001" customHeight="1" x14ac:dyDescent="0.2">
      <c r="A353" s="3" t="s">
        <v>33</v>
      </c>
      <c r="B353" s="2">
        <v>1</v>
      </c>
      <c r="C353" s="2">
        <v>20</v>
      </c>
      <c r="D353" s="23">
        <v>0</v>
      </c>
      <c r="E353" s="59"/>
      <c r="F353" s="59"/>
      <c r="G353" s="59"/>
      <c r="H353" s="38">
        <f t="shared" si="52"/>
        <v>0</v>
      </c>
      <c r="I353" s="38">
        <f t="shared" si="53"/>
        <v>0</v>
      </c>
      <c r="J353" s="38">
        <f t="shared" si="54"/>
        <v>0</v>
      </c>
    </row>
    <row r="354" spans="1:10" ht="20.100000000000001" customHeight="1" x14ac:dyDescent="0.2">
      <c r="A354" s="3" t="s">
        <v>34</v>
      </c>
      <c r="B354" s="2">
        <v>1</v>
      </c>
      <c r="C354" s="2">
        <v>1</v>
      </c>
      <c r="D354" s="23">
        <v>0</v>
      </c>
      <c r="E354" s="59"/>
      <c r="F354" s="59"/>
      <c r="G354" s="59"/>
      <c r="H354" s="38">
        <f t="shared" si="52"/>
        <v>0</v>
      </c>
      <c r="I354" s="38">
        <f t="shared" si="53"/>
        <v>0</v>
      </c>
      <c r="J354" s="38">
        <f t="shared" si="54"/>
        <v>0</v>
      </c>
    </row>
    <row r="355" spans="1:10" ht="20.100000000000001" customHeight="1" x14ac:dyDescent="0.2">
      <c r="A355" s="109">
        <v>0</v>
      </c>
      <c r="B355" s="110"/>
      <c r="C355" s="110"/>
      <c r="D355" s="110"/>
      <c r="E355" s="110"/>
      <c r="F355" s="110"/>
      <c r="G355" s="111"/>
      <c r="H355" s="42">
        <f>SUM(H347:H354)</f>
        <v>0</v>
      </c>
      <c r="I355" s="42">
        <f>SUM(I347:I354)</f>
        <v>0</v>
      </c>
      <c r="J355" s="42">
        <f>SUM(J347:J354)</f>
        <v>0</v>
      </c>
    </row>
    <row r="356" spans="1:10" ht="20.100000000000001" customHeight="1" x14ac:dyDescent="0.2">
      <c r="A356" s="29"/>
      <c r="B356" s="30"/>
      <c r="C356" s="30"/>
      <c r="D356" s="30"/>
      <c r="E356" s="43"/>
      <c r="F356" s="43"/>
      <c r="G356" s="44" t="s">
        <v>285</v>
      </c>
      <c r="H356" s="95">
        <f>SUM(H355:J355)</f>
        <v>0</v>
      </c>
      <c r="I356" s="96"/>
      <c r="J356" s="97"/>
    </row>
    <row r="357" spans="1:10" ht="20.100000000000001" customHeight="1" x14ac:dyDescent="0.2">
      <c r="A357" s="31"/>
      <c r="B357" s="31"/>
      <c r="C357" s="31"/>
      <c r="D357" s="31"/>
      <c r="E357" s="32"/>
      <c r="F357" s="32"/>
      <c r="G357" s="32"/>
      <c r="H357" s="32"/>
      <c r="I357" s="32"/>
      <c r="J357" s="32"/>
    </row>
    <row r="358" spans="1:10" ht="20.100000000000001" customHeight="1" x14ac:dyDescent="0.2">
      <c r="A358" s="105" t="s">
        <v>333</v>
      </c>
      <c r="B358" s="106"/>
      <c r="C358" s="106"/>
      <c r="D358" s="106"/>
      <c r="E358" s="106"/>
      <c r="F358" s="106"/>
      <c r="G358" s="106"/>
      <c r="H358" s="106"/>
      <c r="I358" s="106"/>
      <c r="J358" s="107"/>
    </row>
    <row r="359" spans="1:10" ht="20.100000000000001" customHeight="1" x14ac:dyDescent="0.2">
      <c r="A359" s="27"/>
      <c r="B359" s="105" t="s">
        <v>5</v>
      </c>
      <c r="C359" s="106"/>
      <c r="D359" s="107"/>
      <c r="E359" s="102" t="s">
        <v>7</v>
      </c>
      <c r="F359" s="103"/>
      <c r="G359" s="104"/>
      <c r="H359" s="102" t="s">
        <v>8</v>
      </c>
      <c r="I359" s="103"/>
      <c r="J359" s="104"/>
    </row>
    <row r="360" spans="1:10" ht="20.100000000000001" customHeight="1" x14ac:dyDescent="0.2">
      <c r="A360" s="28" t="s">
        <v>1</v>
      </c>
      <c r="B360" s="24" t="s">
        <v>0</v>
      </c>
      <c r="C360" s="24" t="s">
        <v>6</v>
      </c>
      <c r="D360" s="24" t="s">
        <v>298</v>
      </c>
      <c r="E360" s="34" t="s">
        <v>0</v>
      </c>
      <c r="F360" s="34" t="s">
        <v>6</v>
      </c>
      <c r="G360" s="34" t="s">
        <v>298</v>
      </c>
      <c r="H360" s="34" t="s">
        <v>0</v>
      </c>
      <c r="I360" s="34" t="s">
        <v>6</v>
      </c>
      <c r="J360" s="34" t="s">
        <v>298</v>
      </c>
    </row>
    <row r="361" spans="1:10" ht="20.100000000000001" customHeight="1" x14ac:dyDescent="0.2">
      <c r="A361" s="3" t="s">
        <v>43</v>
      </c>
      <c r="B361" s="23">
        <v>1</v>
      </c>
      <c r="C361" s="23">
        <v>1</v>
      </c>
      <c r="D361" s="23">
        <v>0</v>
      </c>
      <c r="E361" s="59"/>
      <c r="F361" s="59"/>
      <c r="G361" s="59"/>
      <c r="H361" s="38">
        <f t="shared" ref="H361:H367" si="55">ROUND(E361*B361,2)</f>
        <v>0</v>
      </c>
      <c r="I361" s="38">
        <f t="shared" ref="I361:I367" si="56">ROUND(F361*C361,2)</f>
        <v>0</v>
      </c>
      <c r="J361" s="38">
        <f t="shared" ref="J361:J367" si="57">ROUND(G361*D361,2)</f>
        <v>0</v>
      </c>
    </row>
    <row r="362" spans="1:10" ht="20.100000000000001" customHeight="1" x14ac:dyDescent="0.2">
      <c r="A362" s="1" t="s">
        <v>44</v>
      </c>
      <c r="B362" s="23">
        <v>1</v>
      </c>
      <c r="C362" s="23">
        <v>1</v>
      </c>
      <c r="D362" s="23">
        <v>0</v>
      </c>
      <c r="E362" s="59"/>
      <c r="F362" s="59"/>
      <c r="G362" s="59"/>
      <c r="H362" s="38">
        <f t="shared" si="55"/>
        <v>0</v>
      </c>
      <c r="I362" s="38">
        <f t="shared" si="56"/>
        <v>0</v>
      </c>
      <c r="J362" s="38">
        <f t="shared" si="57"/>
        <v>0</v>
      </c>
    </row>
    <row r="363" spans="1:10" ht="20.100000000000001" customHeight="1" x14ac:dyDescent="0.2">
      <c r="A363" s="3" t="s">
        <v>45</v>
      </c>
      <c r="B363" s="23">
        <v>1</v>
      </c>
      <c r="C363" s="23">
        <v>1</v>
      </c>
      <c r="D363" s="23">
        <v>0</v>
      </c>
      <c r="E363" s="59"/>
      <c r="F363" s="59"/>
      <c r="G363" s="59"/>
      <c r="H363" s="38">
        <f t="shared" si="55"/>
        <v>0</v>
      </c>
      <c r="I363" s="38">
        <f t="shared" si="56"/>
        <v>0</v>
      </c>
      <c r="J363" s="38">
        <f t="shared" si="57"/>
        <v>0</v>
      </c>
    </row>
    <row r="364" spans="1:10" ht="20.100000000000001" customHeight="1" x14ac:dyDescent="0.2">
      <c r="A364" s="1" t="s">
        <v>46</v>
      </c>
      <c r="B364" s="23">
        <v>1</v>
      </c>
      <c r="C364" s="23">
        <v>1</v>
      </c>
      <c r="D364" s="23">
        <v>0</v>
      </c>
      <c r="E364" s="59"/>
      <c r="F364" s="59"/>
      <c r="G364" s="59"/>
      <c r="H364" s="38">
        <f t="shared" si="55"/>
        <v>0</v>
      </c>
      <c r="I364" s="38">
        <f t="shared" si="56"/>
        <v>0</v>
      </c>
      <c r="J364" s="38">
        <f t="shared" si="57"/>
        <v>0</v>
      </c>
    </row>
    <row r="365" spans="1:10" ht="20.100000000000001" customHeight="1" x14ac:dyDescent="0.2">
      <c r="A365" s="3" t="s">
        <v>47</v>
      </c>
      <c r="B365" s="23">
        <v>1</v>
      </c>
      <c r="C365" s="23">
        <v>1</v>
      </c>
      <c r="D365" s="23">
        <v>0</v>
      </c>
      <c r="E365" s="59"/>
      <c r="F365" s="59"/>
      <c r="G365" s="59"/>
      <c r="H365" s="38">
        <f t="shared" si="55"/>
        <v>0</v>
      </c>
      <c r="I365" s="38">
        <f t="shared" si="56"/>
        <v>0</v>
      </c>
      <c r="J365" s="38">
        <f t="shared" si="57"/>
        <v>0</v>
      </c>
    </row>
    <row r="366" spans="1:10" ht="20.100000000000001" customHeight="1" x14ac:dyDescent="0.2">
      <c r="A366" s="1" t="s">
        <v>48</v>
      </c>
      <c r="B366" s="23">
        <v>1</v>
      </c>
      <c r="C366" s="23">
        <v>1</v>
      </c>
      <c r="D366" s="23">
        <v>0</v>
      </c>
      <c r="E366" s="59"/>
      <c r="F366" s="59"/>
      <c r="G366" s="59"/>
      <c r="H366" s="38">
        <f t="shared" si="55"/>
        <v>0</v>
      </c>
      <c r="I366" s="38">
        <f t="shared" si="56"/>
        <v>0</v>
      </c>
      <c r="J366" s="38">
        <f t="shared" si="57"/>
        <v>0</v>
      </c>
    </row>
    <row r="367" spans="1:10" ht="20.100000000000001" customHeight="1" x14ac:dyDescent="0.2">
      <c r="A367" s="3" t="s">
        <v>49</v>
      </c>
      <c r="B367" s="23">
        <v>20</v>
      </c>
      <c r="C367" s="23">
        <v>1</v>
      </c>
      <c r="D367" s="23">
        <v>0</v>
      </c>
      <c r="E367" s="59"/>
      <c r="F367" s="59"/>
      <c r="G367" s="59"/>
      <c r="H367" s="38">
        <f t="shared" si="55"/>
        <v>0</v>
      </c>
      <c r="I367" s="38">
        <f t="shared" si="56"/>
        <v>0</v>
      </c>
      <c r="J367" s="38">
        <f t="shared" si="57"/>
        <v>0</v>
      </c>
    </row>
    <row r="368" spans="1:10" ht="20.100000000000001" customHeight="1" x14ac:dyDescent="0.2">
      <c r="A368" s="3" t="s">
        <v>50</v>
      </c>
      <c r="B368" s="23">
        <v>1</v>
      </c>
      <c r="C368" s="23">
        <v>1</v>
      </c>
      <c r="D368" s="23">
        <v>0</v>
      </c>
      <c r="E368" s="61"/>
      <c r="F368" s="61"/>
      <c r="G368" s="61"/>
      <c r="H368" s="38">
        <f>ROUND(E368*B368,2)</f>
        <v>0</v>
      </c>
      <c r="I368" s="38">
        <f>ROUND(F368*C368,2)</f>
        <v>0</v>
      </c>
      <c r="J368" s="38">
        <f>ROUND(G368*D368,2)</f>
        <v>0</v>
      </c>
    </row>
    <row r="369" spans="1:10" ht="20.100000000000001" customHeight="1" x14ac:dyDescent="0.2">
      <c r="A369" s="109" t="s">
        <v>9</v>
      </c>
      <c r="B369" s="110"/>
      <c r="C369" s="110"/>
      <c r="D369" s="110"/>
      <c r="E369" s="110"/>
      <c r="F369" s="110"/>
      <c r="G369" s="111"/>
      <c r="H369" s="42">
        <f>SUM(H361:H368)</f>
        <v>0</v>
      </c>
      <c r="I369" s="42">
        <f>SUM(I361:I368)</f>
        <v>0</v>
      </c>
      <c r="J369" s="42">
        <f>SUM(J361:J368)</f>
        <v>0</v>
      </c>
    </row>
    <row r="370" spans="1:10" ht="20.100000000000001" customHeight="1" x14ac:dyDescent="0.2">
      <c r="A370" s="29"/>
      <c r="B370" s="30"/>
      <c r="C370" s="30"/>
      <c r="D370" s="30"/>
      <c r="E370" s="43"/>
      <c r="F370" s="43"/>
      <c r="G370" s="44" t="s">
        <v>313</v>
      </c>
      <c r="H370" s="95">
        <f>SUM(H369:J369)</f>
        <v>0</v>
      </c>
      <c r="I370" s="96"/>
      <c r="J370" s="97"/>
    </row>
    <row r="371" spans="1:10" ht="20.100000000000001" customHeight="1" x14ac:dyDescent="0.2">
      <c r="A371" s="105" t="s">
        <v>334</v>
      </c>
      <c r="B371" s="106"/>
      <c r="C371" s="106"/>
      <c r="D371" s="106"/>
      <c r="E371" s="106"/>
      <c r="F371" s="106"/>
      <c r="G371" s="106"/>
      <c r="H371" s="106"/>
      <c r="I371" s="106"/>
      <c r="J371" s="107"/>
    </row>
    <row r="372" spans="1:10" ht="20.100000000000001" customHeight="1" x14ac:dyDescent="0.2">
      <c r="A372" s="27"/>
      <c r="B372" s="105" t="s">
        <v>5</v>
      </c>
      <c r="C372" s="106"/>
      <c r="D372" s="107"/>
      <c r="E372" s="102" t="s">
        <v>7</v>
      </c>
      <c r="F372" s="103"/>
      <c r="G372" s="104"/>
      <c r="H372" s="102" t="s">
        <v>8</v>
      </c>
      <c r="I372" s="103"/>
      <c r="J372" s="104"/>
    </row>
    <row r="373" spans="1:10" ht="20.100000000000001" customHeight="1" x14ac:dyDescent="0.2">
      <c r="A373" s="28" t="s">
        <v>1</v>
      </c>
      <c r="B373" s="24" t="s">
        <v>0</v>
      </c>
      <c r="C373" s="24" t="s">
        <v>6</v>
      </c>
      <c r="D373" s="24" t="s">
        <v>298</v>
      </c>
      <c r="E373" s="34" t="s">
        <v>0</v>
      </c>
      <c r="F373" s="34" t="s">
        <v>6</v>
      </c>
      <c r="G373" s="34" t="s">
        <v>298</v>
      </c>
      <c r="H373" s="34" t="s">
        <v>0</v>
      </c>
      <c r="I373" s="34" t="s">
        <v>6</v>
      </c>
      <c r="J373" s="34" t="s">
        <v>298</v>
      </c>
    </row>
    <row r="374" spans="1:10" ht="20.100000000000001" customHeight="1" x14ac:dyDescent="0.2">
      <c r="A374" s="3" t="s">
        <v>255</v>
      </c>
      <c r="B374" s="2">
        <v>1</v>
      </c>
      <c r="C374" s="2">
        <v>20</v>
      </c>
      <c r="D374" s="19">
        <v>0</v>
      </c>
      <c r="E374" s="40"/>
      <c r="F374" s="40"/>
      <c r="G374" s="41"/>
      <c r="H374" s="38">
        <f t="shared" ref="H374:H388" si="58">ROUND(E374*B374,2)</f>
        <v>0</v>
      </c>
      <c r="I374" s="38">
        <f t="shared" ref="I374:I381" si="59">ROUND(F374*C374,2)</f>
        <v>0</v>
      </c>
      <c r="J374" s="38">
        <f t="shared" ref="J374:J387" si="60">ROUND(G374*D374,2)</f>
        <v>0</v>
      </c>
    </row>
    <row r="375" spans="1:10" ht="20.100000000000001" customHeight="1" x14ac:dyDescent="0.2">
      <c r="A375" s="3" t="s">
        <v>256</v>
      </c>
      <c r="B375" s="2">
        <v>20</v>
      </c>
      <c r="C375" s="2">
        <v>1</v>
      </c>
      <c r="D375" s="19">
        <v>0</v>
      </c>
      <c r="E375" s="40"/>
      <c r="F375" s="40"/>
      <c r="G375" s="41"/>
      <c r="H375" s="38">
        <f t="shared" si="58"/>
        <v>0</v>
      </c>
      <c r="I375" s="38">
        <f t="shared" si="59"/>
        <v>0</v>
      </c>
      <c r="J375" s="38">
        <f t="shared" si="60"/>
        <v>0</v>
      </c>
    </row>
    <row r="376" spans="1:10" ht="20.100000000000001" customHeight="1" x14ac:dyDescent="0.2">
      <c r="A376" s="3" t="s">
        <v>257</v>
      </c>
      <c r="B376" s="2">
        <v>1</v>
      </c>
      <c r="C376" s="2">
        <v>1</v>
      </c>
      <c r="D376" s="19">
        <v>0</v>
      </c>
      <c r="E376" s="40"/>
      <c r="F376" s="40"/>
      <c r="G376" s="41"/>
      <c r="H376" s="38">
        <f t="shared" si="58"/>
        <v>0</v>
      </c>
      <c r="I376" s="38">
        <f t="shared" si="59"/>
        <v>0</v>
      </c>
      <c r="J376" s="38">
        <f t="shared" si="60"/>
        <v>0</v>
      </c>
    </row>
    <row r="377" spans="1:10" ht="20.100000000000001" customHeight="1" x14ac:dyDescent="0.2">
      <c r="A377" s="3" t="s">
        <v>258</v>
      </c>
      <c r="B377" s="2">
        <v>1</v>
      </c>
      <c r="C377" s="2">
        <v>1</v>
      </c>
      <c r="D377" s="19">
        <v>0</v>
      </c>
      <c r="E377" s="40"/>
      <c r="F377" s="40"/>
      <c r="G377" s="41"/>
      <c r="H377" s="38">
        <f t="shared" si="58"/>
        <v>0</v>
      </c>
      <c r="I377" s="38">
        <f t="shared" si="59"/>
        <v>0</v>
      </c>
      <c r="J377" s="38">
        <f t="shared" si="60"/>
        <v>0</v>
      </c>
    </row>
    <row r="378" spans="1:10" ht="20.100000000000001" customHeight="1" x14ac:dyDescent="0.2">
      <c r="A378" s="3" t="s">
        <v>259</v>
      </c>
      <c r="B378" s="2">
        <v>1</v>
      </c>
      <c r="C378" s="2">
        <v>4</v>
      </c>
      <c r="D378" s="19">
        <v>0</v>
      </c>
      <c r="E378" s="40"/>
      <c r="F378" s="40"/>
      <c r="G378" s="41"/>
      <c r="H378" s="38">
        <f t="shared" si="58"/>
        <v>0</v>
      </c>
      <c r="I378" s="38">
        <f t="shared" si="59"/>
        <v>0</v>
      </c>
      <c r="J378" s="38">
        <f t="shared" si="60"/>
        <v>0</v>
      </c>
    </row>
    <row r="379" spans="1:10" ht="20.100000000000001" customHeight="1" x14ac:dyDescent="0.2">
      <c r="A379" s="3" t="s">
        <v>260</v>
      </c>
      <c r="B379" s="2">
        <v>4</v>
      </c>
      <c r="C379" s="2">
        <v>1</v>
      </c>
      <c r="D379" s="19">
        <v>0</v>
      </c>
      <c r="E379" s="40"/>
      <c r="F379" s="40"/>
      <c r="G379" s="41"/>
      <c r="H379" s="38">
        <f t="shared" si="58"/>
        <v>0</v>
      </c>
      <c r="I379" s="38">
        <f t="shared" si="59"/>
        <v>0</v>
      </c>
      <c r="J379" s="38">
        <f t="shared" si="60"/>
        <v>0</v>
      </c>
    </row>
    <row r="380" spans="1:10" ht="20.100000000000001" customHeight="1" x14ac:dyDescent="0.2">
      <c r="A380" s="3" t="s">
        <v>261</v>
      </c>
      <c r="B380" s="2">
        <v>1</v>
      </c>
      <c r="C380" s="2">
        <v>1</v>
      </c>
      <c r="D380" s="19">
        <v>0</v>
      </c>
      <c r="E380" s="40"/>
      <c r="F380" s="40"/>
      <c r="G380" s="41"/>
      <c r="H380" s="38">
        <f t="shared" si="58"/>
        <v>0</v>
      </c>
      <c r="I380" s="38">
        <f t="shared" si="59"/>
        <v>0</v>
      </c>
      <c r="J380" s="38">
        <f t="shared" si="60"/>
        <v>0</v>
      </c>
    </row>
    <row r="381" spans="1:10" ht="20.100000000000001" customHeight="1" x14ac:dyDescent="0.2">
      <c r="A381" s="3" t="s">
        <v>262</v>
      </c>
      <c r="B381" s="2">
        <v>1</v>
      </c>
      <c r="C381" s="2">
        <v>1</v>
      </c>
      <c r="D381" s="19">
        <v>0</v>
      </c>
      <c r="E381" s="40"/>
      <c r="F381" s="40"/>
      <c r="G381" s="41"/>
      <c r="H381" s="38">
        <f t="shared" si="58"/>
        <v>0</v>
      </c>
      <c r="I381" s="38">
        <f t="shared" si="59"/>
        <v>0</v>
      </c>
      <c r="J381" s="38">
        <f t="shared" si="60"/>
        <v>0</v>
      </c>
    </row>
    <row r="382" spans="1:10" ht="20.100000000000001" customHeight="1" x14ac:dyDescent="0.2">
      <c r="A382" s="3" t="s">
        <v>263</v>
      </c>
      <c r="B382" s="2">
        <v>60</v>
      </c>
      <c r="C382" s="11"/>
      <c r="D382" s="26"/>
      <c r="E382" s="40"/>
      <c r="F382" s="53"/>
      <c r="G382" s="54"/>
      <c r="H382" s="38">
        <f t="shared" si="58"/>
        <v>0</v>
      </c>
      <c r="I382" s="35"/>
      <c r="J382" s="55">
        <f t="shared" si="60"/>
        <v>0</v>
      </c>
    </row>
    <row r="383" spans="1:10" ht="20.100000000000001" customHeight="1" x14ac:dyDescent="0.2">
      <c r="A383" s="3" t="s">
        <v>264</v>
      </c>
      <c r="B383" s="2">
        <v>12</v>
      </c>
      <c r="C383" s="11"/>
      <c r="D383" s="26"/>
      <c r="E383" s="40"/>
      <c r="F383" s="53"/>
      <c r="G383" s="54"/>
      <c r="H383" s="38">
        <f t="shared" si="58"/>
        <v>0</v>
      </c>
      <c r="I383" s="35"/>
      <c r="J383" s="55">
        <f t="shared" si="60"/>
        <v>0</v>
      </c>
    </row>
    <row r="384" spans="1:10" ht="20.100000000000001" customHeight="1" x14ac:dyDescent="0.2">
      <c r="A384" s="3" t="s">
        <v>265</v>
      </c>
      <c r="B384" s="2">
        <v>6</v>
      </c>
      <c r="C384" s="11"/>
      <c r="D384" s="26"/>
      <c r="E384" s="40"/>
      <c r="F384" s="53"/>
      <c r="G384" s="54"/>
      <c r="H384" s="38">
        <f t="shared" si="58"/>
        <v>0</v>
      </c>
      <c r="I384" s="35"/>
      <c r="J384" s="55">
        <f t="shared" si="60"/>
        <v>0</v>
      </c>
    </row>
    <row r="385" spans="1:10" ht="20.100000000000001" customHeight="1" x14ac:dyDescent="0.2">
      <c r="A385" s="3" t="s">
        <v>266</v>
      </c>
      <c r="B385" s="2">
        <v>20</v>
      </c>
      <c r="C385" s="11"/>
      <c r="D385" s="26"/>
      <c r="E385" s="40"/>
      <c r="F385" s="53"/>
      <c r="G385" s="54"/>
      <c r="H385" s="38">
        <f t="shared" si="58"/>
        <v>0</v>
      </c>
      <c r="I385" s="35"/>
      <c r="J385" s="55">
        <f t="shared" si="60"/>
        <v>0</v>
      </c>
    </row>
    <row r="386" spans="1:10" ht="20.100000000000001" customHeight="1" x14ac:dyDescent="0.2">
      <c r="A386" s="3" t="s">
        <v>267</v>
      </c>
      <c r="B386" s="2">
        <v>4</v>
      </c>
      <c r="C386" s="11"/>
      <c r="D386" s="26"/>
      <c r="E386" s="40"/>
      <c r="F386" s="53"/>
      <c r="G386" s="54"/>
      <c r="H386" s="38">
        <f t="shared" si="58"/>
        <v>0</v>
      </c>
      <c r="I386" s="35"/>
      <c r="J386" s="55">
        <f t="shared" si="60"/>
        <v>0</v>
      </c>
    </row>
    <row r="387" spans="1:10" ht="20.100000000000001" customHeight="1" x14ac:dyDescent="0.2">
      <c r="A387" s="3" t="s">
        <v>268</v>
      </c>
      <c r="B387" s="2">
        <v>2</v>
      </c>
      <c r="C387" s="11"/>
      <c r="D387" s="26"/>
      <c r="E387" s="40"/>
      <c r="F387" s="53"/>
      <c r="G387" s="54"/>
      <c r="H387" s="38">
        <f t="shared" si="58"/>
        <v>0</v>
      </c>
      <c r="I387" s="35"/>
      <c r="J387" s="55">
        <f t="shared" si="60"/>
        <v>0</v>
      </c>
    </row>
    <row r="388" spans="1:10" ht="20.100000000000001" customHeight="1" x14ac:dyDescent="0.2">
      <c r="A388" s="3" t="s">
        <v>269</v>
      </c>
      <c r="B388" s="2">
        <v>1</v>
      </c>
      <c r="C388" s="2">
        <v>1</v>
      </c>
      <c r="D388" s="19">
        <v>0</v>
      </c>
      <c r="E388" s="40"/>
      <c r="F388" s="40"/>
      <c r="G388" s="41"/>
      <c r="H388" s="38">
        <f t="shared" si="58"/>
        <v>0</v>
      </c>
      <c r="I388" s="38">
        <f t="shared" ref="I388:I396" si="61">ROUND(F388*C388,2)</f>
        <v>0</v>
      </c>
      <c r="J388" s="38">
        <f t="shared" ref="J388:J397" si="62">ROUND(G388*D388,2)</f>
        <v>0</v>
      </c>
    </row>
    <row r="389" spans="1:10" ht="20.100000000000001" customHeight="1" x14ac:dyDescent="0.2">
      <c r="A389" s="3" t="s">
        <v>270</v>
      </c>
      <c r="B389" s="2">
        <v>1</v>
      </c>
      <c r="C389" s="2">
        <v>1</v>
      </c>
      <c r="D389" s="19">
        <v>0</v>
      </c>
      <c r="E389" s="40"/>
      <c r="F389" s="40"/>
      <c r="G389" s="41"/>
      <c r="H389" s="38">
        <f t="shared" ref="H389:I406" si="63">ROUND(E389*B389,2)</f>
        <v>0</v>
      </c>
      <c r="I389" s="38">
        <f t="shared" si="61"/>
        <v>0</v>
      </c>
      <c r="J389" s="38">
        <f t="shared" si="62"/>
        <v>0</v>
      </c>
    </row>
    <row r="390" spans="1:10" ht="20.100000000000001" customHeight="1" x14ac:dyDescent="0.2">
      <c r="A390" s="3" t="s">
        <v>271</v>
      </c>
      <c r="B390" s="2">
        <v>1</v>
      </c>
      <c r="C390" s="2">
        <v>1</v>
      </c>
      <c r="D390" s="19">
        <v>0</v>
      </c>
      <c r="E390" s="40"/>
      <c r="F390" s="40"/>
      <c r="G390" s="41"/>
      <c r="H390" s="38">
        <f t="shared" si="63"/>
        <v>0</v>
      </c>
      <c r="I390" s="38">
        <f t="shared" si="61"/>
        <v>0</v>
      </c>
      <c r="J390" s="38">
        <f t="shared" si="62"/>
        <v>0</v>
      </c>
    </row>
    <row r="391" spans="1:10" ht="20.100000000000001" customHeight="1" x14ac:dyDescent="0.2">
      <c r="A391" s="3" t="s">
        <v>272</v>
      </c>
      <c r="B391" s="2">
        <v>1</v>
      </c>
      <c r="C391" s="2">
        <v>1</v>
      </c>
      <c r="D391" s="19">
        <v>0</v>
      </c>
      <c r="E391" s="40"/>
      <c r="F391" s="40"/>
      <c r="G391" s="41"/>
      <c r="H391" s="38">
        <f t="shared" si="63"/>
        <v>0</v>
      </c>
      <c r="I391" s="38">
        <f t="shared" si="61"/>
        <v>0</v>
      </c>
      <c r="J391" s="38">
        <f t="shared" si="62"/>
        <v>0</v>
      </c>
    </row>
    <row r="392" spans="1:10" ht="20.100000000000001" customHeight="1" x14ac:dyDescent="0.2">
      <c r="A392" s="3" t="s">
        <v>273</v>
      </c>
      <c r="B392" s="2">
        <v>1</v>
      </c>
      <c r="C392" s="2">
        <v>1</v>
      </c>
      <c r="D392" s="19">
        <v>0</v>
      </c>
      <c r="E392" s="40"/>
      <c r="F392" s="40"/>
      <c r="G392" s="41"/>
      <c r="H392" s="38">
        <f t="shared" si="63"/>
        <v>0</v>
      </c>
      <c r="I392" s="38">
        <f t="shared" si="61"/>
        <v>0</v>
      </c>
      <c r="J392" s="38">
        <f t="shared" si="62"/>
        <v>0</v>
      </c>
    </row>
    <row r="393" spans="1:10" ht="20.100000000000001" customHeight="1" x14ac:dyDescent="0.2">
      <c r="A393" s="3" t="s">
        <v>274</v>
      </c>
      <c r="B393" s="2">
        <v>1</v>
      </c>
      <c r="C393" s="2">
        <v>1</v>
      </c>
      <c r="D393" s="19">
        <v>0</v>
      </c>
      <c r="E393" s="40"/>
      <c r="F393" s="40"/>
      <c r="G393" s="41"/>
      <c r="H393" s="38">
        <f t="shared" si="63"/>
        <v>0</v>
      </c>
      <c r="I393" s="38">
        <f t="shared" si="61"/>
        <v>0</v>
      </c>
      <c r="J393" s="38">
        <f t="shared" si="62"/>
        <v>0</v>
      </c>
    </row>
    <row r="394" spans="1:10" ht="20.100000000000001" customHeight="1" x14ac:dyDescent="0.2">
      <c r="A394" s="3" t="s">
        <v>275</v>
      </c>
      <c r="B394" s="2">
        <v>1</v>
      </c>
      <c r="C394" s="2">
        <v>1</v>
      </c>
      <c r="D394" s="19">
        <v>0</v>
      </c>
      <c r="E394" s="40"/>
      <c r="F394" s="40"/>
      <c r="G394" s="41"/>
      <c r="H394" s="38">
        <f t="shared" si="63"/>
        <v>0</v>
      </c>
      <c r="I394" s="38">
        <f t="shared" si="61"/>
        <v>0</v>
      </c>
      <c r="J394" s="38">
        <f t="shared" si="62"/>
        <v>0</v>
      </c>
    </row>
    <row r="395" spans="1:10" ht="20.100000000000001" customHeight="1" x14ac:dyDescent="0.2">
      <c r="A395" s="3" t="s">
        <v>276</v>
      </c>
      <c r="B395" s="2">
        <v>1</v>
      </c>
      <c r="C395" s="2">
        <v>1</v>
      </c>
      <c r="D395" s="19">
        <v>0</v>
      </c>
      <c r="E395" s="40"/>
      <c r="F395" s="40"/>
      <c r="G395" s="41"/>
      <c r="H395" s="38">
        <f t="shared" si="63"/>
        <v>0</v>
      </c>
      <c r="I395" s="38">
        <f t="shared" si="61"/>
        <v>0</v>
      </c>
      <c r="J395" s="38">
        <f t="shared" si="62"/>
        <v>0</v>
      </c>
    </row>
    <row r="396" spans="1:10" ht="20.100000000000001" customHeight="1" x14ac:dyDescent="0.2">
      <c r="A396" s="3" t="s">
        <v>277</v>
      </c>
      <c r="B396" s="2">
        <v>1</v>
      </c>
      <c r="C396" s="2">
        <v>1</v>
      </c>
      <c r="D396" s="19">
        <v>0</v>
      </c>
      <c r="E396" s="40"/>
      <c r="F396" s="40"/>
      <c r="G396" s="41"/>
      <c r="H396" s="38">
        <f t="shared" si="63"/>
        <v>0</v>
      </c>
      <c r="I396" s="38">
        <f t="shared" si="61"/>
        <v>0</v>
      </c>
      <c r="J396" s="38">
        <f t="shared" si="62"/>
        <v>0</v>
      </c>
    </row>
    <row r="397" spans="1:10" ht="20.100000000000001" customHeight="1" x14ac:dyDescent="0.2">
      <c r="A397" s="3" t="s">
        <v>278</v>
      </c>
      <c r="B397" s="2">
        <v>15</v>
      </c>
      <c r="C397" s="2">
        <v>15</v>
      </c>
      <c r="D397" s="26"/>
      <c r="E397" s="40"/>
      <c r="F397" s="40"/>
      <c r="G397" s="54"/>
      <c r="H397" s="38">
        <f t="shared" si="63"/>
        <v>0</v>
      </c>
      <c r="I397" s="38">
        <f t="shared" si="63"/>
        <v>0</v>
      </c>
      <c r="J397" s="55">
        <f t="shared" si="62"/>
        <v>0</v>
      </c>
    </row>
    <row r="398" spans="1:10" ht="20.100000000000001" customHeight="1" x14ac:dyDescent="0.2">
      <c r="A398" s="3" t="s">
        <v>279</v>
      </c>
      <c r="B398" s="2">
        <v>5</v>
      </c>
      <c r="C398" s="2">
        <v>5</v>
      </c>
      <c r="D398" s="26"/>
      <c r="E398" s="40"/>
      <c r="F398" s="40"/>
      <c r="G398" s="54"/>
      <c r="H398" s="38">
        <f t="shared" si="63"/>
        <v>0</v>
      </c>
      <c r="I398" s="38">
        <f t="shared" si="63"/>
        <v>0</v>
      </c>
      <c r="J398" s="55"/>
    </row>
    <row r="399" spans="1:10" ht="20.100000000000001" customHeight="1" x14ac:dyDescent="0.2">
      <c r="A399" s="3" t="s">
        <v>280</v>
      </c>
      <c r="B399" s="2">
        <v>10</v>
      </c>
      <c r="C399" s="11"/>
      <c r="D399" s="26"/>
      <c r="E399" s="40"/>
      <c r="F399" s="53"/>
      <c r="G399" s="54"/>
      <c r="H399" s="38">
        <f t="shared" si="63"/>
        <v>0</v>
      </c>
      <c r="I399" s="35"/>
      <c r="J399" s="55"/>
    </row>
    <row r="400" spans="1:10" ht="20.100000000000001" customHeight="1" x14ac:dyDescent="0.2">
      <c r="A400" s="3" t="s">
        <v>281</v>
      </c>
      <c r="B400" s="2">
        <v>1</v>
      </c>
      <c r="C400" s="11"/>
      <c r="D400" s="26"/>
      <c r="E400" s="40"/>
      <c r="F400" s="53"/>
      <c r="G400" s="54"/>
      <c r="H400" s="38">
        <f t="shared" si="63"/>
        <v>0</v>
      </c>
      <c r="I400" s="35"/>
      <c r="J400" s="55"/>
    </row>
    <row r="401" spans="1:10" ht="20.100000000000001" customHeight="1" x14ac:dyDescent="0.2">
      <c r="A401" s="3" t="s">
        <v>282</v>
      </c>
      <c r="B401" s="2">
        <v>20</v>
      </c>
      <c r="C401" s="11"/>
      <c r="D401" s="26"/>
      <c r="E401" s="40"/>
      <c r="F401" s="53"/>
      <c r="G401" s="54"/>
      <c r="H401" s="38">
        <f t="shared" si="63"/>
        <v>0</v>
      </c>
      <c r="I401" s="35"/>
      <c r="J401" s="55"/>
    </row>
    <row r="402" spans="1:10" ht="20.100000000000001" customHeight="1" x14ac:dyDescent="0.2">
      <c r="A402" s="3" t="s">
        <v>283</v>
      </c>
      <c r="B402" s="2">
        <v>1</v>
      </c>
      <c r="C402" s="11"/>
      <c r="D402" s="26"/>
      <c r="E402" s="40"/>
      <c r="F402" s="53"/>
      <c r="G402" s="54"/>
      <c r="H402" s="38">
        <f t="shared" si="63"/>
        <v>0</v>
      </c>
      <c r="I402" s="35"/>
      <c r="J402" s="55"/>
    </row>
    <row r="403" spans="1:10" ht="20.100000000000001" customHeight="1" x14ac:dyDescent="0.2">
      <c r="A403" s="3" t="s">
        <v>284</v>
      </c>
      <c r="B403" s="2">
        <v>1</v>
      </c>
      <c r="C403" s="11"/>
      <c r="D403" s="26"/>
      <c r="E403" s="40"/>
      <c r="F403" s="53"/>
      <c r="G403" s="54"/>
      <c r="H403" s="38">
        <f t="shared" si="63"/>
        <v>0</v>
      </c>
      <c r="I403" s="35"/>
      <c r="J403" s="55"/>
    </row>
    <row r="404" spans="1:10" ht="20.100000000000001" customHeight="1" x14ac:dyDescent="0.2">
      <c r="A404" s="3" t="s">
        <v>362</v>
      </c>
      <c r="B404" s="12"/>
      <c r="C404" s="4">
        <f>5877*3/1000</f>
        <v>17.631</v>
      </c>
      <c r="D404" s="22"/>
      <c r="E404" s="51"/>
      <c r="F404" s="62"/>
      <c r="G404" s="63"/>
      <c r="H404" s="51"/>
      <c r="I404" s="38">
        <f t="shared" ref="I404" si="64">ROUND(F404*C404,2)</f>
        <v>0</v>
      </c>
      <c r="J404" s="55"/>
    </row>
    <row r="405" spans="1:10" ht="20.100000000000001" customHeight="1" x14ac:dyDescent="0.2">
      <c r="A405" s="3" t="s">
        <v>364</v>
      </c>
      <c r="B405" s="4">
        <f>+C404</f>
        <v>17.631</v>
      </c>
      <c r="C405" s="12"/>
      <c r="D405" s="22"/>
      <c r="E405" s="62"/>
      <c r="F405" s="51"/>
      <c r="G405" s="63"/>
      <c r="H405" s="38">
        <f t="shared" si="63"/>
        <v>0</v>
      </c>
      <c r="I405" s="51"/>
      <c r="J405" s="55"/>
    </row>
    <row r="406" spans="1:10" ht="20.100000000000001" customHeight="1" x14ac:dyDescent="0.2">
      <c r="A406" s="3" t="s">
        <v>363</v>
      </c>
      <c r="B406" s="4">
        <v>5.8769999999999998</v>
      </c>
      <c r="C406" s="4">
        <v>5.8769999999999998</v>
      </c>
      <c r="D406" s="22"/>
      <c r="E406" s="62"/>
      <c r="F406" s="62"/>
      <c r="G406" s="63"/>
      <c r="H406" s="38">
        <f t="shared" si="63"/>
        <v>0</v>
      </c>
      <c r="I406" s="38">
        <f t="shared" si="63"/>
        <v>0</v>
      </c>
      <c r="J406" s="55"/>
    </row>
    <row r="407" spans="1:10" ht="20.100000000000001" customHeight="1" x14ac:dyDescent="0.2">
      <c r="A407" s="109" t="s">
        <v>9</v>
      </c>
      <c r="B407" s="110"/>
      <c r="C407" s="110"/>
      <c r="D407" s="110"/>
      <c r="E407" s="110"/>
      <c r="F407" s="110"/>
      <c r="G407" s="111"/>
      <c r="H407" s="42">
        <f>SUM(H374:H406)</f>
        <v>0</v>
      </c>
      <c r="I407" s="42">
        <f t="shared" ref="I407:J407" si="65">SUM(I374:I406)</f>
        <v>0</v>
      </c>
      <c r="J407" s="42">
        <f t="shared" si="65"/>
        <v>0</v>
      </c>
    </row>
    <row r="408" spans="1:10" ht="20.100000000000001" customHeight="1" x14ac:dyDescent="0.2">
      <c r="A408" s="29"/>
      <c r="B408" s="30"/>
      <c r="C408" s="30"/>
      <c r="D408" s="30"/>
      <c r="E408" s="43"/>
      <c r="F408" s="43"/>
      <c r="G408" s="44" t="s">
        <v>314</v>
      </c>
      <c r="H408" s="95">
        <f>SUM(H407:J407)</f>
        <v>0</v>
      </c>
      <c r="I408" s="96"/>
      <c r="J408" s="97"/>
    </row>
    <row r="409" spans="1:10" ht="20.100000000000001" customHeight="1" x14ac:dyDescent="0.2">
      <c r="A409" s="30"/>
      <c r="B409" s="30"/>
      <c r="C409" s="30"/>
      <c r="D409" s="30"/>
      <c r="E409" s="43"/>
      <c r="F409" s="43"/>
      <c r="G409" s="45"/>
      <c r="H409" s="64"/>
      <c r="I409" s="64"/>
      <c r="J409" s="64"/>
    </row>
    <row r="410" spans="1:10" ht="20.100000000000001" customHeight="1" x14ac:dyDescent="0.2">
      <c r="A410" s="105" t="s">
        <v>369</v>
      </c>
      <c r="B410" s="106"/>
      <c r="C410" s="106"/>
      <c r="D410" s="106"/>
      <c r="E410" s="106"/>
      <c r="F410" s="106"/>
      <c r="G410" s="106"/>
      <c r="H410" s="106"/>
      <c r="I410" s="106"/>
      <c r="J410" s="107"/>
    </row>
    <row r="411" spans="1:10" ht="20.100000000000001" customHeight="1" x14ac:dyDescent="0.2">
      <c r="A411" s="28" t="s">
        <v>1</v>
      </c>
      <c r="B411" s="105" t="s">
        <v>291</v>
      </c>
      <c r="C411" s="106"/>
      <c r="D411" s="107"/>
      <c r="E411" s="102" t="s">
        <v>297</v>
      </c>
      <c r="F411" s="103"/>
      <c r="G411" s="104"/>
      <c r="H411" s="102" t="s">
        <v>8</v>
      </c>
      <c r="I411" s="103"/>
      <c r="J411" s="104"/>
    </row>
    <row r="412" spans="1:10" ht="25.5" customHeight="1" x14ac:dyDescent="0.2">
      <c r="A412" s="84" t="s">
        <v>286</v>
      </c>
      <c r="B412" s="85"/>
      <c r="C412" s="86">
        <v>300</v>
      </c>
      <c r="D412" s="87"/>
      <c r="E412" s="92"/>
      <c r="F412" s="93"/>
      <c r="G412" s="94"/>
      <c r="H412" s="88">
        <f>ROUND(E412*C412,2)</f>
        <v>0</v>
      </c>
      <c r="I412" s="89"/>
      <c r="J412" s="90"/>
    </row>
    <row r="413" spans="1:10" ht="25.5" customHeight="1" x14ac:dyDescent="0.2">
      <c r="A413" s="84" t="s">
        <v>287</v>
      </c>
      <c r="B413" s="85"/>
      <c r="C413" s="86">
        <v>300</v>
      </c>
      <c r="D413" s="87"/>
      <c r="E413" s="92"/>
      <c r="F413" s="93"/>
      <c r="G413" s="94"/>
      <c r="H413" s="88">
        <f t="shared" ref="H413:H422" si="66">ROUND(E413*C413,2)</f>
        <v>0</v>
      </c>
      <c r="I413" s="89"/>
      <c r="J413" s="90"/>
    </row>
    <row r="414" spans="1:10" ht="25.5" customHeight="1" x14ac:dyDescent="0.2">
      <c r="A414" s="84" t="s">
        <v>288</v>
      </c>
      <c r="B414" s="85"/>
      <c r="C414" s="86">
        <v>300</v>
      </c>
      <c r="D414" s="87"/>
      <c r="E414" s="92"/>
      <c r="F414" s="93"/>
      <c r="G414" s="94"/>
      <c r="H414" s="88">
        <f t="shared" si="66"/>
        <v>0</v>
      </c>
      <c r="I414" s="89"/>
      <c r="J414" s="90"/>
    </row>
    <row r="415" spans="1:10" ht="25.5" customHeight="1" x14ac:dyDescent="0.2">
      <c r="A415" s="84" t="s">
        <v>289</v>
      </c>
      <c r="B415" s="85"/>
      <c r="C415" s="86">
        <v>300</v>
      </c>
      <c r="D415" s="87"/>
      <c r="E415" s="92"/>
      <c r="F415" s="93"/>
      <c r="G415" s="94"/>
      <c r="H415" s="88">
        <f t="shared" si="66"/>
        <v>0</v>
      </c>
      <c r="I415" s="89"/>
      <c r="J415" s="90"/>
    </row>
    <row r="416" spans="1:10" ht="25.5" customHeight="1" x14ac:dyDescent="0.2">
      <c r="A416" s="84" t="s">
        <v>290</v>
      </c>
      <c r="B416" s="85"/>
      <c r="C416" s="86">
        <v>300</v>
      </c>
      <c r="D416" s="87"/>
      <c r="E416" s="92"/>
      <c r="F416" s="93"/>
      <c r="G416" s="94"/>
      <c r="H416" s="88">
        <f t="shared" si="66"/>
        <v>0</v>
      </c>
      <c r="I416" s="89"/>
      <c r="J416" s="90"/>
    </row>
    <row r="417" spans="1:10" ht="25.5" customHeight="1" x14ac:dyDescent="0.2">
      <c r="A417" s="84" t="s">
        <v>292</v>
      </c>
      <c r="B417" s="85"/>
      <c r="C417" s="86">
        <v>300</v>
      </c>
      <c r="D417" s="87"/>
      <c r="E417" s="92"/>
      <c r="F417" s="93"/>
      <c r="G417" s="94"/>
      <c r="H417" s="88">
        <f t="shared" si="66"/>
        <v>0</v>
      </c>
      <c r="I417" s="89"/>
      <c r="J417" s="90"/>
    </row>
    <row r="418" spans="1:10" ht="25.5" customHeight="1" x14ac:dyDescent="0.2">
      <c r="A418" s="84" t="s">
        <v>293</v>
      </c>
      <c r="B418" s="85"/>
      <c r="C418" s="86">
        <v>300</v>
      </c>
      <c r="D418" s="87"/>
      <c r="E418" s="92"/>
      <c r="F418" s="93"/>
      <c r="G418" s="94"/>
      <c r="H418" s="88">
        <f t="shared" si="66"/>
        <v>0</v>
      </c>
      <c r="I418" s="89"/>
      <c r="J418" s="90"/>
    </row>
    <row r="419" spans="1:10" ht="25.5" customHeight="1" x14ac:dyDescent="0.2">
      <c r="A419" s="84" t="s">
        <v>360</v>
      </c>
      <c r="B419" s="85"/>
      <c r="C419" s="86">
        <v>300</v>
      </c>
      <c r="D419" s="87"/>
      <c r="E419" s="92"/>
      <c r="F419" s="93"/>
      <c r="G419" s="94"/>
      <c r="H419" s="88">
        <f t="shared" si="66"/>
        <v>0</v>
      </c>
      <c r="I419" s="89"/>
      <c r="J419" s="90"/>
    </row>
    <row r="420" spans="1:10" ht="25.5" customHeight="1" x14ac:dyDescent="0.2">
      <c r="A420" s="84" t="s">
        <v>361</v>
      </c>
      <c r="B420" s="85"/>
      <c r="C420" s="86">
        <v>300</v>
      </c>
      <c r="D420" s="87"/>
      <c r="E420" s="92"/>
      <c r="F420" s="93"/>
      <c r="G420" s="94"/>
      <c r="H420" s="88">
        <f t="shared" si="66"/>
        <v>0</v>
      </c>
      <c r="I420" s="89"/>
      <c r="J420" s="90"/>
    </row>
    <row r="421" spans="1:10" ht="25.5" customHeight="1" x14ac:dyDescent="0.2">
      <c r="A421" s="84" t="s">
        <v>294</v>
      </c>
      <c r="B421" s="85"/>
      <c r="C421" s="86">
        <v>300</v>
      </c>
      <c r="D421" s="87"/>
      <c r="E421" s="92"/>
      <c r="F421" s="93"/>
      <c r="G421" s="94"/>
      <c r="H421" s="88">
        <f t="shared" si="66"/>
        <v>0</v>
      </c>
      <c r="I421" s="89"/>
      <c r="J421" s="90"/>
    </row>
    <row r="422" spans="1:10" ht="25.5" customHeight="1" x14ac:dyDescent="0.2">
      <c r="A422" s="84" t="s">
        <v>295</v>
      </c>
      <c r="B422" s="85"/>
      <c r="C422" s="86">
        <v>150</v>
      </c>
      <c r="D422" s="87"/>
      <c r="E422" s="92"/>
      <c r="F422" s="93"/>
      <c r="G422" s="94"/>
      <c r="H422" s="88">
        <f t="shared" si="66"/>
        <v>0</v>
      </c>
      <c r="I422" s="89"/>
      <c r="J422" s="90"/>
    </row>
    <row r="423" spans="1:10" ht="25.5" customHeight="1" x14ac:dyDescent="0.2">
      <c r="A423" s="6"/>
      <c r="B423" s="7"/>
      <c r="C423" s="7"/>
      <c r="D423" s="7"/>
      <c r="E423" s="65"/>
      <c r="F423" s="65"/>
      <c r="G423" s="66" t="s">
        <v>340</v>
      </c>
      <c r="H423" s="95">
        <f>SUM(H412:J422)</f>
        <v>0</v>
      </c>
      <c r="I423" s="96"/>
      <c r="J423" s="97"/>
    </row>
    <row r="424" spans="1:10" ht="25.5" customHeight="1" x14ac:dyDescent="0.2">
      <c r="A424" s="78"/>
      <c r="B424" s="78"/>
      <c r="C424" s="78"/>
      <c r="D424" s="78"/>
      <c r="E424" s="79"/>
      <c r="F424" s="79"/>
      <c r="G424" s="80"/>
      <c r="H424" s="81"/>
      <c r="I424" s="81"/>
      <c r="J424" s="81"/>
    </row>
    <row r="425" spans="1:10" ht="25.5" customHeight="1" x14ac:dyDescent="0.2">
      <c r="A425" s="105" t="s">
        <v>370</v>
      </c>
      <c r="B425" s="106"/>
      <c r="C425" s="106"/>
      <c r="D425" s="106"/>
      <c r="E425" s="106"/>
      <c r="F425" s="106"/>
      <c r="G425" s="106"/>
      <c r="H425" s="106"/>
      <c r="I425" s="106"/>
      <c r="J425" s="107"/>
    </row>
    <row r="426" spans="1:10" ht="25.5" customHeight="1" x14ac:dyDescent="0.2">
      <c r="A426" s="28" t="s">
        <v>1</v>
      </c>
      <c r="B426" s="105" t="s">
        <v>291</v>
      </c>
      <c r="C426" s="106"/>
      <c r="D426" s="107"/>
      <c r="E426" s="102" t="s">
        <v>297</v>
      </c>
      <c r="F426" s="103"/>
      <c r="G426" s="104"/>
      <c r="H426" s="102" t="s">
        <v>8</v>
      </c>
      <c r="I426" s="103"/>
      <c r="J426" s="104"/>
    </row>
    <row r="427" spans="1:10" ht="25.5" customHeight="1" x14ac:dyDescent="0.2">
      <c r="A427" s="84" t="s">
        <v>286</v>
      </c>
      <c r="B427" s="85"/>
      <c r="C427" s="86">
        <v>200</v>
      </c>
      <c r="D427" s="87"/>
      <c r="E427" s="92"/>
      <c r="F427" s="93"/>
      <c r="G427" s="94"/>
      <c r="H427" s="88">
        <f>ROUND(E427*C427,2)</f>
        <v>0</v>
      </c>
      <c r="I427" s="89"/>
      <c r="J427" s="90"/>
    </row>
    <row r="428" spans="1:10" ht="25.5" customHeight="1" x14ac:dyDescent="0.2">
      <c r="A428" s="84" t="s">
        <v>287</v>
      </c>
      <c r="B428" s="85"/>
      <c r="C428" s="86">
        <v>200</v>
      </c>
      <c r="D428" s="87"/>
      <c r="E428" s="92"/>
      <c r="F428" s="93"/>
      <c r="G428" s="94"/>
      <c r="H428" s="88">
        <f t="shared" ref="H428:H439" si="67">ROUND(E428*C428,2)</f>
        <v>0</v>
      </c>
      <c r="I428" s="89"/>
      <c r="J428" s="90"/>
    </row>
    <row r="429" spans="1:10" ht="25.5" customHeight="1" x14ac:dyDescent="0.2">
      <c r="A429" s="84" t="s">
        <v>288</v>
      </c>
      <c r="B429" s="85"/>
      <c r="C429" s="86">
        <v>200</v>
      </c>
      <c r="D429" s="87"/>
      <c r="E429" s="92"/>
      <c r="F429" s="93"/>
      <c r="G429" s="94"/>
      <c r="H429" s="88">
        <f t="shared" si="67"/>
        <v>0</v>
      </c>
      <c r="I429" s="89"/>
      <c r="J429" s="90"/>
    </row>
    <row r="430" spans="1:10" ht="25.5" customHeight="1" x14ac:dyDescent="0.2">
      <c r="A430" s="84" t="s">
        <v>289</v>
      </c>
      <c r="B430" s="85"/>
      <c r="C430" s="86">
        <v>200</v>
      </c>
      <c r="D430" s="87"/>
      <c r="E430" s="92"/>
      <c r="F430" s="93"/>
      <c r="G430" s="94"/>
      <c r="H430" s="88">
        <f t="shared" si="67"/>
        <v>0</v>
      </c>
      <c r="I430" s="89"/>
      <c r="J430" s="90"/>
    </row>
    <row r="431" spans="1:10" ht="25.5" customHeight="1" x14ac:dyDescent="0.2">
      <c r="A431" s="84" t="s">
        <v>290</v>
      </c>
      <c r="B431" s="85"/>
      <c r="C431" s="86">
        <v>200</v>
      </c>
      <c r="D431" s="87"/>
      <c r="E431" s="92"/>
      <c r="F431" s="93"/>
      <c r="G431" s="94"/>
      <c r="H431" s="88">
        <f t="shared" si="67"/>
        <v>0</v>
      </c>
      <c r="I431" s="89"/>
      <c r="J431" s="90"/>
    </row>
    <row r="432" spans="1:10" ht="25.5" customHeight="1" x14ac:dyDescent="0.2">
      <c r="A432" s="84" t="s">
        <v>372</v>
      </c>
      <c r="B432" s="85"/>
      <c r="C432" s="86">
        <v>200</v>
      </c>
      <c r="D432" s="87"/>
      <c r="E432" s="92"/>
      <c r="F432" s="93"/>
      <c r="G432" s="94"/>
      <c r="H432" s="88">
        <f t="shared" si="67"/>
        <v>0</v>
      </c>
      <c r="I432" s="89"/>
      <c r="J432" s="90"/>
    </row>
    <row r="433" spans="1:10" ht="25.5" customHeight="1" x14ac:dyDescent="0.2">
      <c r="A433" s="84" t="s">
        <v>373</v>
      </c>
      <c r="B433" s="85"/>
      <c r="C433" s="86">
        <v>200</v>
      </c>
      <c r="D433" s="87"/>
      <c r="E433" s="92"/>
      <c r="F433" s="93"/>
      <c r="G433" s="94"/>
      <c r="H433" s="88">
        <f t="shared" si="67"/>
        <v>0</v>
      </c>
      <c r="I433" s="89"/>
      <c r="J433" s="90"/>
    </row>
    <row r="434" spans="1:10" ht="25.5" customHeight="1" x14ac:dyDescent="0.2">
      <c r="A434" s="84" t="s">
        <v>375</v>
      </c>
      <c r="B434" s="85"/>
      <c r="C434" s="86">
        <v>200</v>
      </c>
      <c r="D434" s="87"/>
      <c r="E434" s="92"/>
      <c r="F434" s="93"/>
      <c r="G434" s="94"/>
      <c r="H434" s="88">
        <f t="shared" si="67"/>
        <v>0</v>
      </c>
      <c r="I434" s="89"/>
      <c r="J434" s="90"/>
    </row>
    <row r="435" spans="1:10" ht="25.5" customHeight="1" x14ac:dyDescent="0.2">
      <c r="A435" s="84" t="s">
        <v>381</v>
      </c>
      <c r="B435" s="85"/>
      <c r="C435" s="86">
        <v>200</v>
      </c>
      <c r="D435" s="87"/>
      <c r="E435" s="75"/>
      <c r="F435" s="76"/>
      <c r="G435" s="77"/>
      <c r="H435" s="88">
        <f t="shared" ref="H435" si="68">ROUND(E435*C435,2)</f>
        <v>0</v>
      </c>
      <c r="I435" s="89"/>
      <c r="J435" s="90"/>
    </row>
    <row r="436" spans="1:10" ht="25.5" customHeight="1" x14ac:dyDescent="0.2">
      <c r="A436" s="82" t="s">
        <v>376</v>
      </c>
      <c r="B436" s="83"/>
      <c r="C436" s="86">
        <v>200</v>
      </c>
      <c r="D436" s="87"/>
      <c r="E436" s="72"/>
      <c r="F436" s="73"/>
      <c r="G436" s="74"/>
      <c r="H436" s="88">
        <f t="shared" ref="H436:H437" si="69">ROUND(E436*C436,2)</f>
        <v>0</v>
      </c>
      <c r="I436" s="89"/>
      <c r="J436" s="90"/>
    </row>
    <row r="437" spans="1:10" ht="25.5" customHeight="1" x14ac:dyDescent="0.2">
      <c r="A437" s="84" t="s">
        <v>377</v>
      </c>
      <c r="B437" s="85"/>
      <c r="C437" s="86">
        <v>200</v>
      </c>
      <c r="D437" s="87"/>
      <c r="E437" s="72"/>
      <c r="F437" s="73"/>
      <c r="G437" s="74"/>
      <c r="H437" s="88">
        <f t="shared" si="69"/>
        <v>0</v>
      </c>
      <c r="I437" s="89"/>
      <c r="J437" s="90"/>
    </row>
    <row r="438" spans="1:10" ht="25.5" customHeight="1" x14ac:dyDescent="0.2">
      <c r="A438" s="84" t="s">
        <v>374</v>
      </c>
      <c r="B438" s="85"/>
      <c r="C438" s="86">
        <v>200</v>
      </c>
      <c r="D438" s="87"/>
      <c r="E438" s="92"/>
      <c r="F438" s="93"/>
      <c r="G438" s="94"/>
      <c r="H438" s="88">
        <f t="shared" si="67"/>
        <v>0</v>
      </c>
      <c r="I438" s="89"/>
      <c r="J438" s="90"/>
    </row>
    <row r="439" spans="1:10" ht="25.5" customHeight="1" x14ac:dyDescent="0.2">
      <c r="A439" s="84" t="s">
        <v>378</v>
      </c>
      <c r="B439" s="85"/>
      <c r="C439" s="86">
        <v>200</v>
      </c>
      <c r="D439" s="87"/>
      <c r="E439" s="92"/>
      <c r="F439" s="93"/>
      <c r="G439" s="94"/>
      <c r="H439" s="88">
        <f t="shared" si="67"/>
        <v>0</v>
      </c>
      <c r="I439" s="89"/>
      <c r="J439" s="90"/>
    </row>
    <row r="440" spans="1:10" ht="25.5" customHeight="1" x14ac:dyDescent="0.2">
      <c r="A440" s="6"/>
      <c r="B440" s="7"/>
      <c r="C440" s="7"/>
      <c r="D440" s="7"/>
      <c r="E440" s="65"/>
      <c r="F440" s="65"/>
      <c r="G440" s="66" t="s">
        <v>371</v>
      </c>
      <c r="H440" s="95">
        <f>SUM(H427:J439)</f>
        <v>0</v>
      </c>
      <c r="I440" s="96"/>
      <c r="J440" s="97"/>
    </row>
    <row r="441" spans="1:10" ht="25.5" customHeight="1" x14ac:dyDescent="0.2">
      <c r="A441" s="78"/>
      <c r="B441" s="78"/>
      <c r="C441" s="78"/>
      <c r="D441" s="78"/>
      <c r="E441" s="79"/>
      <c r="F441" s="79"/>
      <c r="G441" s="80"/>
      <c r="H441" s="81"/>
      <c r="I441" s="81"/>
      <c r="J441" s="81"/>
    </row>
    <row r="442" spans="1:10" ht="14.1" customHeight="1" x14ac:dyDescent="0.2">
      <c r="A442" s="108" t="s">
        <v>296</v>
      </c>
      <c r="B442" s="108"/>
      <c r="C442" s="108"/>
      <c r="D442" s="108"/>
      <c r="E442" s="108"/>
      <c r="F442" s="67"/>
      <c r="G442" s="114" t="s">
        <v>310</v>
      </c>
      <c r="H442" s="114"/>
      <c r="I442" s="114"/>
      <c r="J442" s="114"/>
    </row>
    <row r="443" spans="1:10" ht="27.4" customHeight="1" x14ac:dyDescent="0.2">
      <c r="B443" s="14" t="s">
        <v>11</v>
      </c>
      <c r="C443" s="100">
        <f>H14</f>
        <v>0</v>
      </c>
      <c r="D443" s="101"/>
      <c r="E443" s="101"/>
    </row>
    <row r="444" spans="1:10" ht="27.4" customHeight="1" x14ac:dyDescent="0.2">
      <c r="B444" s="14" t="s">
        <v>12</v>
      </c>
      <c r="C444" s="100">
        <f>H28</f>
        <v>0</v>
      </c>
      <c r="D444" s="101"/>
      <c r="E444" s="101"/>
      <c r="G444" s="127" t="s">
        <v>329</v>
      </c>
      <c r="H444" s="127"/>
      <c r="I444" s="100">
        <f>+SUM(C443:E452)</f>
        <v>0</v>
      </c>
      <c r="J444" s="100"/>
    </row>
    <row r="445" spans="1:10" ht="27.4" customHeight="1" x14ac:dyDescent="0.2">
      <c r="B445" s="14" t="s">
        <v>13</v>
      </c>
      <c r="C445" s="100">
        <f>H108</f>
        <v>0</v>
      </c>
      <c r="D445" s="101"/>
      <c r="E445" s="101"/>
      <c r="G445" s="68"/>
      <c r="H445" s="69"/>
      <c r="I445" s="70"/>
      <c r="J445" s="70"/>
    </row>
    <row r="446" spans="1:10" ht="27.4" customHeight="1" x14ac:dyDescent="0.2">
      <c r="B446" s="14" t="s">
        <v>14</v>
      </c>
      <c r="C446" s="100">
        <f>H139</f>
        <v>0</v>
      </c>
      <c r="D446" s="101"/>
      <c r="E446" s="101"/>
      <c r="G446" s="98" t="s">
        <v>342</v>
      </c>
      <c r="H446" s="98"/>
      <c r="I446" s="113">
        <f>+C453</f>
        <v>0</v>
      </c>
      <c r="J446" s="113"/>
    </row>
    <row r="447" spans="1:10" ht="27.4" customHeight="1" x14ac:dyDescent="0.2">
      <c r="B447" s="14" t="s">
        <v>15</v>
      </c>
      <c r="C447" s="100">
        <f>H179</f>
        <v>0</v>
      </c>
      <c r="D447" s="101"/>
      <c r="E447" s="101"/>
      <c r="G447" s="68"/>
      <c r="H447" s="69"/>
      <c r="I447" s="70"/>
      <c r="J447" s="70"/>
    </row>
    <row r="448" spans="1:10" ht="27.4" customHeight="1" x14ac:dyDescent="0.2">
      <c r="B448" s="14" t="s">
        <v>16</v>
      </c>
      <c r="C448" s="100">
        <f>H204</f>
        <v>0</v>
      </c>
      <c r="D448" s="101"/>
      <c r="E448" s="101"/>
      <c r="G448" s="98" t="s">
        <v>341</v>
      </c>
      <c r="H448" s="98"/>
      <c r="I448" s="113">
        <f>SUM(C454:E456)</f>
        <v>0</v>
      </c>
      <c r="J448" s="113"/>
    </row>
    <row r="449" spans="1:14" ht="27.4" customHeight="1" x14ac:dyDescent="0.2">
      <c r="B449" s="14" t="s">
        <v>17</v>
      </c>
      <c r="C449" s="100">
        <f>H226</f>
        <v>0</v>
      </c>
      <c r="D449" s="101"/>
      <c r="E449" s="101"/>
      <c r="G449" s="68"/>
      <c r="H449" s="69"/>
      <c r="I449" s="70"/>
      <c r="J449" s="70"/>
    </row>
    <row r="450" spans="1:14" ht="27.4" customHeight="1" x14ac:dyDescent="0.2">
      <c r="B450" s="14" t="s">
        <v>18</v>
      </c>
      <c r="C450" s="100">
        <f>H248</f>
        <v>0</v>
      </c>
      <c r="D450" s="101"/>
      <c r="E450" s="101"/>
      <c r="G450" s="98" t="s">
        <v>379</v>
      </c>
      <c r="H450" s="98"/>
      <c r="I450" s="113">
        <f>C457</f>
        <v>0</v>
      </c>
      <c r="J450" s="113"/>
    </row>
    <row r="451" spans="1:14" ht="27.4" customHeight="1" x14ac:dyDescent="0.2">
      <c r="B451" s="14" t="s">
        <v>214</v>
      </c>
      <c r="C451" s="100">
        <f>H258</f>
        <v>0</v>
      </c>
      <c r="D451" s="101"/>
      <c r="E451" s="101"/>
      <c r="G451" s="71"/>
      <c r="H451" s="71"/>
    </row>
    <row r="452" spans="1:14" ht="27.4" customHeight="1" x14ac:dyDescent="0.2">
      <c r="B452" s="14" t="s">
        <v>254</v>
      </c>
      <c r="C452" s="100">
        <f>H313</f>
        <v>0</v>
      </c>
      <c r="D452" s="101"/>
      <c r="E452" s="101"/>
      <c r="G452" s="98" t="s">
        <v>380</v>
      </c>
      <c r="H452" s="98"/>
      <c r="I452" s="113">
        <f>C459</f>
        <v>0</v>
      </c>
      <c r="J452" s="113"/>
      <c r="M452" s="112"/>
      <c r="N452" s="112"/>
    </row>
    <row r="453" spans="1:14" ht="27.4" customHeight="1" x14ac:dyDescent="0.2">
      <c r="B453" s="14" t="s">
        <v>253</v>
      </c>
      <c r="C453" s="100">
        <f>H342</f>
        <v>0</v>
      </c>
      <c r="D453" s="101"/>
      <c r="E453" s="101"/>
      <c r="G453" s="68"/>
      <c r="H453" s="69"/>
      <c r="I453" s="70"/>
      <c r="J453" s="70"/>
    </row>
    <row r="454" spans="1:14" ht="27.4" customHeight="1" x14ac:dyDescent="0.2">
      <c r="B454" s="14" t="s">
        <v>285</v>
      </c>
      <c r="C454" s="100">
        <f>H356</f>
        <v>0</v>
      </c>
      <c r="D454" s="101"/>
      <c r="E454" s="101"/>
      <c r="G454" s="99"/>
      <c r="H454" s="99"/>
    </row>
    <row r="455" spans="1:14" ht="27.4" customHeight="1" x14ac:dyDescent="0.2">
      <c r="B455" s="14" t="s">
        <v>313</v>
      </c>
      <c r="C455" s="100">
        <f>H370</f>
        <v>0</v>
      </c>
      <c r="D455" s="101"/>
      <c r="E455" s="101"/>
    </row>
    <row r="456" spans="1:14" ht="27.4" customHeight="1" x14ac:dyDescent="0.2">
      <c r="B456" s="14" t="s">
        <v>314</v>
      </c>
      <c r="C456" s="128">
        <f>H408</f>
        <v>0</v>
      </c>
      <c r="D456" s="128"/>
      <c r="E456" s="128"/>
    </row>
    <row r="457" spans="1:14" ht="27.4" customHeight="1" thickBot="1" x14ac:dyDescent="0.25">
      <c r="B457" s="14" t="s">
        <v>340</v>
      </c>
      <c r="C457" s="116">
        <f>H423</f>
        <v>0</v>
      </c>
      <c r="D457" s="116"/>
      <c r="E457" s="116"/>
      <c r="G457" s="114" t="s">
        <v>366</v>
      </c>
      <c r="H457" s="114"/>
      <c r="I457" s="91">
        <f>+I444+I446+I450</f>
        <v>0</v>
      </c>
      <c r="J457" s="91"/>
    </row>
    <row r="458" spans="1:14" ht="27.4" customHeight="1" x14ac:dyDescent="0.2">
      <c r="B458" s="14" t="s">
        <v>371</v>
      </c>
      <c r="C458" s="116">
        <f>+H440</f>
        <v>0</v>
      </c>
      <c r="D458" s="116"/>
      <c r="E458" s="116"/>
    </row>
    <row r="459" spans="1:14" ht="27.4" customHeight="1" thickBot="1" x14ac:dyDescent="0.25">
      <c r="B459" s="14"/>
      <c r="C459" s="129"/>
      <c r="D459" s="129"/>
      <c r="E459" s="129"/>
      <c r="G459" s="114" t="s">
        <v>367</v>
      </c>
      <c r="H459" s="114"/>
      <c r="I459" s="91">
        <f>+I452+I448</f>
        <v>0</v>
      </c>
      <c r="J459" s="91"/>
    </row>
    <row r="460" spans="1:14" ht="27.4" customHeight="1" thickBot="1" x14ac:dyDescent="0.25">
      <c r="A460" s="124" t="s">
        <v>308</v>
      </c>
      <c r="B460" s="124"/>
      <c r="C460" s="115"/>
      <c r="D460" s="115"/>
      <c r="E460" s="115"/>
    </row>
    <row r="461" spans="1:14" ht="27.4" customHeight="1" thickBot="1" x14ac:dyDescent="0.25">
      <c r="A461" s="124" t="s">
        <v>309</v>
      </c>
      <c r="B461" s="124"/>
      <c r="C461" s="115"/>
      <c r="D461" s="115"/>
      <c r="E461" s="115"/>
      <c r="G461" s="114" t="s">
        <v>368</v>
      </c>
      <c r="H461" s="114"/>
      <c r="I461" s="125">
        <f>+SUM(I457:J459)</f>
        <v>0</v>
      </c>
      <c r="J461" s="126"/>
    </row>
    <row r="462" spans="1:14" ht="14.1" customHeight="1" x14ac:dyDescent="0.2">
      <c r="A462" s="15"/>
      <c r="B462" s="15"/>
    </row>
    <row r="463" spans="1:14" ht="14.1" customHeight="1" x14ac:dyDescent="0.2">
      <c r="A463" s="117" t="s">
        <v>382</v>
      </c>
      <c r="B463" s="117"/>
      <c r="C463" s="117"/>
      <c r="D463" s="117"/>
      <c r="E463" s="117"/>
      <c r="F463" s="117"/>
      <c r="G463" s="117"/>
      <c r="H463" s="117"/>
      <c r="I463" s="117"/>
    </row>
    <row r="464" spans="1:14" ht="20.100000000000001" customHeight="1" x14ac:dyDescent="0.2">
      <c r="A464" s="20"/>
    </row>
    <row r="466" spans="1:5" ht="20.100000000000001" customHeight="1" x14ac:dyDescent="0.2">
      <c r="A466" s="20"/>
      <c r="C466" s="122"/>
      <c r="D466" s="123"/>
      <c r="E466" s="123"/>
    </row>
    <row r="467" spans="1:5" ht="20.100000000000001" customHeight="1" x14ac:dyDescent="0.2">
      <c r="A467" s="20"/>
    </row>
    <row r="468" spans="1:5" ht="20.100000000000001" customHeight="1" x14ac:dyDescent="0.2">
      <c r="A468" s="20"/>
      <c r="C468" s="118"/>
      <c r="D468" s="118"/>
      <c r="E468" s="118"/>
    </row>
  </sheetData>
  <sheetProtection selectLockedCells="1"/>
  <mergeCells count="254">
    <mergeCell ref="A429:B429"/>
    <mergeCell ref="C429:D429"/>
    <mergeCell ref="B229:D229"/>
    <mergeCell ref="H280:J280"/>
    <mergeCell ref="H356:J356"/>
    <mergeCell ref="H370:J370"/>
    <mergeCell ref="E416:G416"/>
    <mergeCell ref="H416:J416"/>
    <mergeCell ref="B411:D411"/>
    <mergeCell ref="E411:G411"/>
    <mergeCell ref="H411:J411"/>
    <mergeCell ref="E417:G417"/>
    <mergeCell ref="H417:J417"/>
    <mergeCell ref="H412:J412"/>
    <mergeCell ref="A412:B412"/>
    <mergeCell ref="A413:B413"/>
    <mergeCell ref="A414:B414"/>
    <mergeCell ref="A415:B415"/>
    <mergeCell ref="A416:B416"/>
    <mergeCell ref="A417:B417"/>
    <mergeCell ref="C461:E461"/>
    <mergeCell ref="E422:G422"/>
    <mergeCell ref="H422:J422"/>
    <mergeCell ref="G446:H446"/>
    <mergeCell ref="G444:H444"/>
    <mergeCell ref="I446:J446"/>
    <mergeCell ref="G459:H459"/>
    <mergeCell ref="I444:J444"/>
    <mergeCell ref="A425:J425"/>
    <mergeCell ref="B426:D426"/>
    <mergeCell ref="E426:G426"/>
    <mergeCell ref="H426:J426"/>
    <mergeCell ref="A427:B427"/>
    <mergeCell ref="C427:D427"/>
    <mergeCell ref="E427:G427"/>
    <mergeCell ref="A435:B435"/>
    <mergeCell ref="C435:D435"/>
    <mergeCell ref="H435:J435"/>
    <mergeCell ref="H427:J427"/>
    <mergeCell ref="A461:B461"/>
    <mergeCell ref="C450:E450"/>
    <mergeCell ref="C456:E456"/>
    <mergeCell ref="C459:E459"/>
    <mergeCell ref="A428:B428"/>
    <mergeCell ref="A463:I463"/>
    <mergeCell ref="C468:E468"/>
    <mergeCell ref="G461:H461"/>
    <mergeCell ref="H204:J204"/>
    <mergeCell ref="H226:J226"/>
    <mergeCell ref="H248:J248"/>
    <mergeCell ref="I450:J450"/>
    <mergeCell ref="H258:J258"/>
    <mergeCell ref="H313:J313"/>
    <mergeCell ref="C466:E466"/>
    <mergeCell ref="H408:J408"/>
    <mergeCell ref="A225:G225"/>
    <mergeCell ref="A228:J228"/>
    <mergeCell ref="B345:D345"/>
    <mergeCell ref="E345:G345"/>
    <mergeCell ref="H345:J345"/>
    <mergeCell ref="B261:D261"/>
    <mergeCell ref="E261:G261"/>
    <mergeCell ref="H229:J229"/>
    <mergeCell ref="A460:B460"/>
    <mergeCell ref="C455:E455"/>
    <mergeCell ref="C454:E454"/>
    <mergeCell ref="C457:E457"/>
    <mergeCell ref="I461:J461"/>
    <mergeCell ref="C449:E449"/>
    <mergeCell ref="C460:E460"/>
    <mergeCell ref="C451:E451"/>
    <mergeCell ref="C452:E452"/>
    <mergeCell ref="C453:E453"/>
    <mergeCell ref="H421:J421"/>
    <mergeCell ref="E419:G419"/>
    <mergeCell ref="E418:G418"/>
    <mergeCell ref="H418:J418"/>
    <mergeCell ref="H419:J419"/>
    <mergeCell ref="E420:G420"/>
    <mergeCell ref="H420:J420"/>
    <mergeCell ref="E429:G429"/>
    <mergeCell ref="H429:J429"/>
    <mergeCell ref="G457:H457"/>
    <mergeCell ref="C458:E458"/>
    <mergeCell ref="C428:D428"/>
    <mergeCell ref="E428:G428"/>
    <mergeCell ref="H428:J428"/>
    <mergeCell ref="A110:J110"/>
    <mergeCell ref="B111:D111"/>
    <mergeCell ref="E111:G111"/>
    <mergeCell ref="A418:B418"/>
    <mergeCell ref="A419:B419"/>
    <mergeCell ref="A420:B420"/>
    <mergeCell ref="H111:J111"/>
    <mergeCell ref="B141:D141"/>
    <mergeCell ref="E141:G141"/>
    <mergeCell ref="H141:J141"/>
    <mergeCell ref="A140:J140"/>
    <mergeCell ref="A312:G312"/>
    <mergeCell ref="A257:G257"/>
    <mergeCell ref="A250:J250"/>
    <mergeCell ref="E280:G280"/>
    <mergeCell ref="A279:J279"/>
    <mergeCell ref="H261:J261"/>
    <mergeCell ref="H251:J251"/>
    <mergeCell ref="B251:D251"/>
    <mergeCell ref="E251:G251"/>
    <mergeCell ref="A260:J260"/>
    <mergeCell ref="B280:D280"/>
    <mergeCell ref="H233:J233"/>
    <mergeCell ref="A138:G138"/>
    <mergeCell ref="A30:J30"/>
    <mergeCell ref="B31:D31"/>
    <mergeCell ref="E31:G31"/>
    <mergeCell ref="H31:J31"/>
    <mergeCell ref="A95:J95"/>
    <mergeCell ref="H108:J108"/>
    <mergeCell ref="A107:G107"/>
    <mergeCell ref="E96:G96"/>
    <mergeCell ref="H96:J96"/>
    <mergeCell ref="H49:J49"/>
    <mergeCell ref="A48:J48"/>
    <mergeCell ref="B49:D49"/>
    <mergeCell ref="E49:G49"/>
    <mergeCell ref="B96:D96"/>
    <mergeCell ref="A1:J1"/>
    <mergeCell ref="A16:J16"/>
    <mergeCell ref="B17:D17"/>
    <mergeCell ref="E17:G17"/>
    <mergeCell ref="A13:G13"/>
    <mergeCell ref="B2:D2"/>
    <mergeCell ref="E2:G2"/>
    <mergeCell ref="H28:J28"/>
    <mergeCell ref="H2:J2"/>
    <mergeCell ref="H17:J17"/>
    <mergeCell ref="H14:J14"/>
    <mergeCell ref="A27:G27"/>
    <mergeCell ref="A206:J206"/>
    <mergeCell ref="B207:D207"/>
    <mergeCell ref="H207:J207"/>
    <mergeCell ref="A188:J188"/>
    <mergeCell ref="B189:D189"/>
    <mergeCell ref="E189:G189"/>
    <mergeCell ref="H189:J189"/>
    <mergeCell ref="H139:J139"/>
    <mergeCell ref="H179:J179"/>
    <mergeCell ref="E207:G207"/>
    <mergeCell ref="E182:G182"/>
    <mergeCell ref="H182:J182"/>
    <mergeCell ref="A203:G203"/>
    <mergeCell ref="A178:G178"/>
    <mergeCell ref="A181:J181"/>
    <mergeCell ref="B182:D182"/>
    <mergeCell ref="A247:G247"/>
    <mergeCell ref="E359:G359"/>
    <mergeCell ref="A371:J371"/>
    <mergeCell ref="M452:N452"/>
    <mergeCell ref="G452:H452"/>
    <mergeCell ref="I452:J452"/>
    <mergeCell ref="A344:J344"/>
    <mergeCell ref="A315:J315"/>
    <mergeCell ref="B316:D316"/>
    <mergeCell ref="G450:H450"/>
    <mergeCell ref="H423:J423"/>
    <mergeCell ref="I448:J448"/>
    <mergeCell ref="G442:J442"/>
    <mergeCell ref="E316:G316"/>
    <mergeCell ref="H316:J316"/>
    <mergeCell ref="A358:J358"/>
    <mergeCell ref="B328:D328"/>
    <mergeCell ref="E328:G328"/>
    <mergeCell ref="H328:J328"/>
    <mergeCell ref="E421:G421"/>
    <mergeCell ref="A421:B421"/>
    <mergeCell ref="A422:B422"/>
    <mergeCell ref="C412:D412"/>
    <mergeCell ref="C422:D422"/>
    <mergeCell ref="E229:G229"/>
    <mergeCell ref="A232:J232"/>
    <mergeCell ref="B233:D233"/>
    <mergeCell ref="E233:G233"/>
    <mergeCell ref="B372:D372"/>
    <mergeCell ref="E372:G372"/>
    <mergeCell ref="A442:E442"/>
    <mergeCell ref="E414:G414"/>
    <mergeCell ref="H414:J414"/>
    <mergeCell ref="H372:J372"/>
    <mergeCell ref="A369:G369"/>
    <mergeCell ref="A327:J327"/>
    <mergeCell ref="H342:J342"/>
    <mergeCell ref="H359:J359"/>
    <mergeCell ref="A355:G355"/>
    <mergeCell ref="A341:G341"/>
    <mergeCell ref="B359:D359"/>
    <mergeCell ref="A407:G407"/>
    <mergeCell ref="E412:G412"/>
    <mergeCell ref="E415:G415"/>
    <mergeCell ref="H415:J415"/>
    <mergeCell ref="E413:G413"/>
    <mergeCell ref="H413:J413"/>
    <mergeCell ref="A410:J410"/>
    <mergeCell ref="C413:D413"/>
    <mergeCell ref="C414:D414"/>
    <mergeCell ref="C415:D415"/>
    <mergeCell ref="C416:D416"/>
    <mergeCell ref="C417:D417"/>
    <mergeCell ref="C418:D418"/>
    <mergeCell ref="C419:D419"/>
    <mergeCell ref="C420:D420"/>
    <mergeCell ref="C421:D421"/>
    <mergeCell ref="A433:B433"/>
    <mergeCell ref="C433:D433"/>
    <mergeCell ref="E433:G433"/>
    <mergeCell ref="H433:J433"/>
    <mergeCell ref="A434:B434"/>
    <mergeCell ref="C434:D434"/>
    <mergeCell ref="E434:G434"/>
    <mergeCell ref="H434:J434"/>
    <mergeCell ref="A430:B430"/>
    <mergeCell ref="C430:D430"/>
    <mergeCell ref="E430:G430"/>
    <mergeCell ref="H430:J430"/>
    <mergeCell ref="A431:B431"/>
    <mergeCell ref="C431:D431"/>
    <mergeCell ref="E431:G431"/>
    <mergeCell ref="H431:J431"/>
    <mergeCell ref="A432:B432"/>
    <mergeCell ref="C432:D432"/>
    <mergeCell ref="E432:G432"/>
    <mergeCell ref="H432:J432"/>
    <mergeCell ref="A437:B437"/>
    <mergeCell ref="C436:D436"/>
    <mergeCell ref="C437:D437"/>
    <mergeCell ref="H436:J436"/>
    <mergeCell ref="H437:J437"/>
    <mergeCell ref="I457:J457"/>
    <mergeCell ref="I459:J459"/>
    <mergeCell ref="A438:B438"/>
    <mergeCell ref="C438:D438"/>
    <mergeCell ref="E438:G438"/>
    <mergeCell ref="H438:J438"/>
    <mergeCell ref="A439:B439"/>
    <mergeCell ref="C439:D439"/>
    <mergeCell ref="E439:G439"/>
    <mergeCell ref="H439:J439"/>
    <mergeCell ref="H440:J440"/>
    <mergeCell ref="G448:H448"/>
    <mergeCell ref="G454:H454"/>
    <mergeCell ref="C443:E443"/>
    <mergeCell ref="C444:E444"/>
    <mergeCell ref="C445:E445"/>
    <mergeCell ref="C446:E446"/>
    <mergeCell ref="C447:E447"/>
    <mergeCell ref="C448:E448"/>
  </mergeCells>
  <phoneticPr fontId="5" type="noConversion"/>
  <printOptions horizontalCentered="1"/>
  <pageMargins left="0.6" right="0.6" top="0.6" bottom="0.6" header="0.3" footer="0.3"/>
  <pageSetup scale="74" firstPageNumber="4" fitToHeight="99" orientation="portrait" useFirstPageNumber="1" r:id="rId1"/>
  <headerFooter alignWithMargins="0">
    <oddHeader xml:space="preserve">&amp;C&amp;"Arial,Bold"SCHEUDLE A - OVERHEAD ELECTRIC CONSTRUCTION UNIT PRICING&amp;"Arial,Regular"
&amp;R&amp;"Arial Narrow,Regular"&amp;8RFP # 1831P
</oddHeader>
    <oddFooter>&amp;CSA-&amp;P&amp;R__________________________
RESPONDENT'S NAME</oddFooter>
  </headerFooter>
  <rowBreaks count="10" manualBreakCount="10">
    <brk id="47" max="9" man="1"/>
    <brk id="94" max="9" man="1"/>
    <brk id="139" max="9" man="1"/>
    <brk id="180" max="9" man="1"/>
    <brk id="227" max="9" man="1"/>
    <brk id="278" max="9" man="1"/>
    <brk id="326" max="9" man="1"/>
    <brk id="370" max="9" man="1"/>
    <brk id="409" max="9" man="1"/>
    <brk id="441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coa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mmarcotte</dc:creator>
  <cp:lastModifiedBy>JoAnn Swain</cp:lastModifiedBy>
  <cp:lastPrinted>2024-05-07T13:38:58Z</cp:lastPrinted>
  <dcterms:created xsi:type="dcterms:W3CDTF">2005-03-31T14:26:29Z</dcterms:created>
  <dcterms:modified xsi:type="dcterms:W3CDTF">2024-05-07T13:40:47Z</dcterms:modified>
</cp:coreProperties>
</file>